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min2\Desktop\Работа\Документация 2023\МЦП\"/>
    </mc:Choice>
  </mc:AlternateContent>
  <bookViews>
    <workbookView xWindow="0" yWindow="0" windowWidth="28800" windowHeight="11910"/>
  </bookViews>
  <sheets>
    <sheet name="Лист1" sheetId="1" r:id="rId1"/>
    <sheet name="Лист2" sheetId="2" r:id="rId2"/>
  </sheets>
  <definedNames>
    <definedName name="_xlnm._FilterDatabase" localSheetId="0" hidden="1">Лист1!$A$12:$K$810</definedName>
    <definedName name="_xlnm.Print_Titles" localSheetId="0">Лист1!$9:$11</definedName>
    <definedName name="_xlnm.Print_Area" localSheetId="0">Лист1!$A$1:$K$813</definedName>
  </definedNames>
  <calcPr calcId="162913"/>
</workbook>
</file>

<file path=xl/calcChain.xml><?xml version="1.0" encoding="utf-8"?>
<calcChain xmlns="http://schemas.openxmlformats.org/spreadsheetml/2006/main">
  <c r="F274" i="1" l="1"/>
  <c r="H274" i="1"/>
  <c r="D274" i="1"/>
  <c r="D319" i="1"/>
  <c r="H319" i="1"/>
  <c r="F319" i="1"/>
  <c r="D47" i="1"/>
  <c r="D22" i="1"/>
  <c r="D71" i="1"/>
  <c r="D70" i="1"/>
  <c r="H151" i="1"/>
  <c r="F151" i="1"/>
  <c r="D151" i="1"/>
  <c r="D455" i="1"/>
  <c r="D454" i="1"/>
  <c r="H809" i="1" l="1"/>
  <c r="F809" i="1"/>
  <c r="D809" i="1"/>
  <c r="H780" i="1"/>
  <c r="H779" i="1"/>
  <c r="H778" i="1"/>
  <c r="H777" i="1"/>
  <c r="F780" i="1"/>
  <c r="F779" i="1"/>
  <c r="F778" i="1"/>
  <c r="F777" i="1"/>
  <c r="D778" i="1"/>
  <c r="D780" i="1"/>
  <c r="D777" i="1"/>
  <c r="H786" i="1"/>
  <c r="H785" i="1"/>
  <c r="H784" i="1"/>
  <c r="H783" i="1"/>
  <c r="F786" i="1"/>
  <c r="F785" i="1"/>
  <c r="F784" i="1"/>
  <c r="F783" i="1"/>
  <c r="D784" i="1"/>
  <c r="D785" i="1"/>
  <c r="D779" i="1" s="1"/>
  <c r="D786" i="1"/>
  <c r="D783" i="1"/>
  <c r="H768" i="1"/>
  <c r="H750" i="1" s="1"/>
  <c r="H767" i="1"/>
  <c r="H749" i="1" s="1"/>
  <c r="H766" i="1"/>
  <c r="H748" i="1" s="1"/>
  <c r="H765" i="1"/>
  <c r="F768" i="1"/>
  <c r="F750" i="1" s="1"/>
  <c r="F767" i="1"/>
  <c r="F749" i="1" s="1"/>
  <c r="F766" i="1"/>
  <c r="F765" i="1"/>
  <c r="D766" i="1"/>
  <c r="D748" i="1" s="1"/>
  <c r="D767" i="1"/>
  <c r="D749" i="1" s="1"/>
  <c r="D768" i="1"/>
  <c r="D765" i="1"/>
  <c r="D747" i="1" s="1"/>
  <c r="H747" i="1"/>
  <c r="F748" i="1"/>
  <c r="F747" i="1"/>
  <c r="D750" i="1"/>
  <c r="H756" i="1"/>
  <c r="H755" i="1"/>
  <c r="H754" i="1"/>
  <c r="H753" i="1"/>
  <c r="F756" i="1"/>
  <c r="F755" i="1"/>
  <c r="F754" i="1"/>
  <c r="F753" i="1"/>
  <c r="D754" i="1"/>
  <c r="D755" i="1"/>
  <c r="D756" i="1"/>
  <c r="D753" i="1"/>
  <c r="H761" i="1"/>
  <c r="F761" i="1"/>
  <c r="D761" i="1"/>
  <c r="H743" i="1"/>
  <c r="F743" i="1"/>
  <c r="D743" i="1"/>
  <c r="H742" i="1"/>
  <c r="F742" i="1"/>
  <c r="F718" i="1" s="1"/>
  <c r="F712" i="1" s="1"/>
  <c r="D742" i="1"/>
  <c r="D718" i="1"/>
  <c r="D712" i="1" s="1"/>
  <c r="H737" i="1"/>
  <c r="F737" i="1"/>
  <c r="D737" i="1"/>
  <c r="D731" i="1"/>
  <c r="H720" i="1"/>
  <c r="H718" i="1"/>
  <c r="H712" i="1" s="1"/>
  <c r="H717" i="1"/>
  <c r="F720" i="1"/>
  <c r="F717" i="1"/>
  <c r="H714" i="1"/>
  <c r="H711" i="1"/>
  <c r="F714" i="1"/>
  <c r="F711" i="1"/>
  <c r="D714" i="1"/>
  <c r="D711" i="1"/>
  <c r="H725" i="1"/>
  <c r="F725" i="1"/>
  <c r="D725" i="1"/>
  <c r="D720" i="1"/>
  <c r="D717" i="1"/>
  <c r="D467" i="1"/>
  <c r="H719" i="1" l="1"/>
  <c r="H713" i="1" s="1"/>
  <c r="F719" i="1"/>
  <c r="F713" i="1" s="1"/>
  <c r="D719" i="1"/>
  <c r="D713" i="1" s="1"/>
  <c r="H269" i="1"/>
  <c r="H268" i="1"/>
  <c r="H267" i="1"/>
  <c r="F269" i="1"/>
  <c r="F268" i="1"/>
  <c r="F267" i="1"/>
  <c r="D691" i="1"/>
  <c r="D337" i="1"/>
  <c r="D689" i="1"/>
  <c r="D683" i="1"/>
  <c r="D641" i="1"/>
  <c r="D635" i="1"/>
  <c r="F445" i="1"/>
  <c r="F385" i="1"/>
  <c r="F361" i="1"/>
  <c r="D694" i="1"/>
  <c r="D676" i="1" s="1"/>
  <c r="D700" i="1"/>
  <c r="D706" i="1"/>
  <c r="D364" i="1"/>
  <c r="D280" i="1"/>
  <c r="D677" i="1" l="1"/>
  <c r="F629" i="1"/>
  <c r="H629" i="1"/>
  <c r="H625" i="1" s="1"/>
  <c r="H628" i="1"/>
  <c r="F628" i="1"/>
  <c r="D629" i="1"/>
  <c r="D628" i="1"/>
  <c r="H640" i="1"/>
  <c r="F640" i="1"/>
  <c r="D640" i="1"/>
  <c r="H647" i="1"/>
  <c r="H646" i="1"/>
  <c r="H645" i="1"/>
  <c r="F647" i="1"/>
  <c r="F646" i="1"/>
  <c r="F645" i="1"/>
  <c r="D647" i="1"/>
  <c r="D646" i="1"/>
  <c r="D645" i="1"/>
  <c r="D665" i="1"/>
  <c r="H659" i="1"/>
  <c r="F659" i="1"/>
  <c r="D659" i="1"/>
  <c r="H658" i="1"/>
  <c r="F658" i="1"/>
  <c r="D658" i="1"/>
  <c r="H287" i="1"/>
  <c r="F287" i="1"/>
  <c r="D287" i="1"/>
  <c r="D275" i="1" s="1"/>
  <c r="D389" i="1"/>
  <c r="H634" i="1"/>
  <c r="F634" i="1"/>
  <c r="D634" i="1"/>
  <c r="H671" i="1"/>
  <c r="F671" i="1"/>
  <c r="D671" i="1"/>
  <c r="H635" i="1"/>
  <c r="F635" i="1"/>
  <c r="D569" i="1"/>
  <c r="D565" i="1" s="1"/>
  <c r="H280" i="1"/>
  <c r="F280" i="1"/>
  <c r="H28" i="1"/>
  <c r="F28" i="1"/>
  <c r="D28" i="1"/>
  <c r="H64" i="1"/>
  <c r="F64" i="1"/>
  <c r="D64" i="1"/>
  <c r="D29" i="1"/>
  <c r="H41" i="1"/>
  <c r="F41" i="1"/>
  <c r="D41" i="1"/>
  <c r="H263" i="1"/>
  <c r="H221" i="1" s="1"/>
  <c r="F263" i="1"/>
  <c r="F221" i="1" s="1"/>
  <c r="D221" i="1"/>
  <c r="H215" i="1"/>
  <c r="H185" i="1" s="1"/>
  <c r="F215" i="1"/>
  <c r="F185" i="1" s="1"/>
  <c r="D185" i="1"/>
  <c r="H167" i="1"/>
  <c r="H161" i="1" s="1"/>
  <c r="F167" i="1"/>
  <c r="F161" i="1" s="1"/>
  <c r="D167" i="1"/>
  <c r="D161" i="1" s="1"/>
  <c r="D149" i="1"/>
  <c r="H77" i="1"/>
  <c r="H71" i="1" s="1"/>
  <c r="F77" i="1"/>
  <c r="F71" i="1" s="1"/>
  <c r="D77" i="1"/>
  <c r="H227" i="1"/>
  <c r="H223" i="1" s="1"/>
  <c r="F227" i="1"/>
  <c r="D227" i="1"/>
  <c r="H191" i="1"/>
  <c r="F191" i="1"/>
  <c r="F187" i="1" s="1"/>
  <c r="D191" i="1"/>
  <c r="H59" i="1"/>
  <c r="F59" i="1"/>
  <c r="D59" i="1"/>
  <c r="H53" i="1"/>
  <c r="F53" i="1"/>
  <c r="D53" i="1"/>
  <c r="H47" i="1"/>
  <c r="F47" i="1"/>
  <c r="H34" i="1"/>
  <c r="F34" i="1"/>
  <c r="D34" i="1"/>
  <c r="H563" i="1"/>
  <c r="F563" i="1"/>
  <c r="D563" i="1"/>
  <c r="H569" i="1"/>
  <c r="H565" i="1" s="1"/>
  <c r="F569" i="1"/>
  <c r="D623" i="1"/>
  <c r="D619" i="1" s="1"/>
  <c r="D617" i="1"/>
  <c r="D611" i="1"/>
  <c r="D605" i="1"/>
  <c r="D599" i="1"/>
  <c r="D593" i="1"/>
  <c r="D589" i="1" s="1"/>
  <c r="D587" i="1"/>
  <c r="D583" i="1" s="1"/>
  <c r="D581" i="1"/>
  <c r="D577" i="1" s="1"/>
  <c r="H595" i="1"/>
  <c r="F595" i="1"/>
  <c r="D595" i="1"/>
  <c r="H589" i="1"/>
  <c r="F589" i="1"/>
  <c r="H583" i="1"/>
  <c r="F583" i="1"/>
  <c r="H577" i="1"/>
  <c r="F577" i="1"/>
  <c r="H607" i="1"/>
  <c r="F607" i="1"/>
  <c r="D607" i="1"/>
  <c r="H601" i="1"/>
  <c r="F601" i="1"/>
  <c r="D601" i="1"/>
  <c r="H613" i="1"/>
  <c r="F613" i="1"/>
  <c r="D613" i="1"/>
  <c r="D575" i="1"/>
  <c r="D571" i="1" s="1"/>
  <c r="H571" i="1"/>
  <c r="F571" i="1"/>
  <c r="H619" i="1"/>
  <c r="F619" i="1"/>
  <c r="F565" i="1"/>
  <c r="H509" i="1"/>
  <c r="D557" i="1"/>
  <c r="D551" i="1"/>
  <c r="D547" i="1" s="1"/>
  <c r="D545" i="1"/>
  <c r="D541" i="1" s="1"/>
  <c r="D539" i="1"/>
  <c r="D533" i="1"/>
  <c r="D529" i="1" s="1"/>
  <c r="D527" i="1"/>
  <c r="D523" i="1" s="1"/>
  <c r="D521" i="1"/>
  <c r="D517" i="1" s="1"/>
  <c r="H515" i="1"/>
  <c r="H511" i="1" s="1"/>
  <c r="F515" i="1"/>
  <c r="F511" i="1" s="1"/>
  <c r="D515" i="1"/>
  <c r="D509" i="1" s="1"/>
  <c r="H523" i="1"/>
  <c r="F523" i="1"/>
  <c r="H517" i="1"/>
  <c r="F517" i="1"/>
  <c r="H535" i="1"/>
  <c r="F535" i="1"/>
  <c r="D535" i="1"/>
  <c r="H529" i="1"/>
  <c r="F529" i="1"/>
  <c r="H547" i="1"/>
  <c r="F547" i="1"/>
  <c r="H541" i="1"/>
  <c r="F541" i="1"/>
  <c r="H553" i="1"/>
  <c r="F553" i="1"/>
  <c r="D553" i="1"/>
  <c r="D473" i="1"/>
  <c r="D469" i="1" s="1"/>
  <c r="D497" i="1"/>
  <c r="D491" i="1"/>
  <c r="D485" i="1"/>
  <c r="D479" i="1"/>
  <c r="D475" i="1" s="1"/>
  <c r="H481" i="1"/>
  <c r="F481" i="1"/>
  <c r="D481" i="1"/>
  <c r="H487" i="1"/>
  <c r="F487" i="1"/>
  <c r="D487" i="1"/>
  <c r="H493" i="1"/>
  <c r="F493" i="1"/>
  <c r="D493" i="1"/>
  <c r="H475" i="1"/>
  <c r="F475" i="1"/>
  <c r="D449" i="1"/>
  <c r="D457" i="1"/>
  <c r="D451" i="1"/>
  <c r="H457" i="1"/>
  <c r="F457" i="1"/>
  <c r="H451" i="1"/>
  <c r="F451" i="1"/>
  <c r="D437" i="1"/>
  <c r="D443" i="1"/>
  <c r="D439" i="1" s="1"/>
  <c r="H439" i="1"/>
  <c r="F439" i="1"/>
  <c r="H389" i="1"/>
  <c r="F389" i="1"/>
  <c r="D431" i="1"/>
  <c r="D427" i="1" s="1"/>
  <c r="D425" i="1"/>
  <c r="D419" i="1"/>
  <c r="D415" i="1" s="1"/>
  <c r="D413" i="1"/>
  <c r="D409" i="1" s="1"/>
  <c r="D407" i="1"/>
  <c r="D403" i="1" s="1"/>
  <c r="D401" i="1"/>
  <c r="D397" i="1" s="1"/>
  <c r="D395" i="1"/>
  <c r="D391" i="1" s="1"/>
  <c r="H397" i="1"/>
  <c r="F397" i="1"/>
  <c r="H391" i="1"/>
  <c r="F391" i="1"/>
  <c r="H409" i="1"/>
  <c r="F409" i="1"/>
  <c r="H403" i="1"/>
  <c r="F403" i="1"/>
  <c r="H421" i="1"/>
  <c r="F421" i="1"/>
  <c r="D421" i="1"/>
  <c r="H415" i="1"/>
  <c r="F415" i="1"/>
  <c r="H427" i="1"/>
  <c r="F427" i="1"/>
  <c r="H365" i="1"/>
  <c r="H341" i="1" s="1"/>
  <c r="H335" i="1" s="1"/>
  <c r="H364" i="1"/>
  <c r="H363" i="1"/>
  <c r="F365" i="1"/>
  <c r="F341" i="1" s="1"/>
  <c r="F335" i="1" s="1"/>
  <c r="F331" i="1" s="1"/>
  <c r="F364" i="1"/>
  <c r="F363" i="1"/>
  <c r="D383" i="1"/>
  <c r="D377" i="1"/>
  <c r="D376" i="1"/>
  <c r="D375" i="1"/>
  <c r="D371" i="1"/>
  <c r="D365" i="1" s="1"/>
  <c r="D370" i="1"/>
  <c r="D369" i="1"/>
  <c r="D363" i="1" s="1"/>
  <c r="D327" i="1" s="1"/>
  <c r="H373" i="1"/>
  <c r="F373" i="1"/>
  <c r="H379" i="1"/>
  <c r="F379" i="1"/>
  <c r="D379" i="1"/>
  <c r="H367" i="1"/>
  <c r="F367" i="1"/>
  <c r="H315" i="1"/>
  <c r="F315" i="1"/>
  <c r="D315" i="1"/>
  <c r="D311" i="1"/>
  <c r="H305" i="1"/>
  <c r="F305" i="1"/>
  <c r="D305" i="1"/>
  <c r="H299" i="1"/>
  <c r="F299" i="1"/>
  <c r="D299" i="1"/>
  <c r="H293" i="1"/>
  <c r="F293" i="1"/>
  <c r="D293" i="1"/>
  <c r="D347" i="1"/>
  <c r="H355" i="1"/>
  <c r="F355" i="1"/>
  <c r="D355" i="1"/>
  <c r="D353" i="1"/>
  <c r="D341" i="1"/>
  <c r="H352" i="1"/>
  <c r="F352" i="1"/>
  <c r="D352" i="1"/>
  <c r="H351" i="1"/>
  <c r="F351" i="1"/>
  <c r="D351" i="1"/>
  <c r="H346" i="1"/>
  <c r="F346" i="1"/>
  <c r="H345" i="1"/>
  <c r="F345" i="1"/>
  <c r="D345" i="1"/>
  <c r="D343" i="1" s="1"/>
  <c r="H340" i="1"/>
  <c r="F340" i="1"/>
  <c r="D340" i="1"/>
  <c r="H339" i="1"/>
  <c r="F339" i="1"/>
  <c r="D339" i="1"/>
  <c r="D259" i="1"/>
  <c r="H259" i="1"/>
  <c r="D257" i="1"/>
  <c r="D253" i="1" s="1"/>
  <c r="D251" i="1"/>
  <c r="D247" i="1" s="1"/>
  <c r="D245" i="1"/>
  <c r="D239" i="1"/>
  <c r="D235" i="1" s="1"/>
  <c r="D233" i="1"/>
  <c r="D229" i="1" s="1"/>
  <c r="H247" i="1"/>
  <c r="F247" i="1"/>
  <c r="H253" i="1"/>
  <c r="F253" i="1"/>
  <c r="H241" i="1"/>
  <c r="F241" i="1"/>
  <c r="D241" i="1"/>
  <c r="H235" i="1"/>
  <c r="F235" i="1"/>
  <c r="H229" i="1"/>
  <c r="F229" i="1"/>
  <c r="D223" i="1"/>
  <c r="D209" i="1"/>
  <c r="D205" i="1" s="1"/>
  <c r="D203" i="1"/>
  <c r="D199" i="1" s="1"/>
  <c r="D197" i="1"/>
  <c r="D193" i="1" s="1"/>
  <c r="D187" i="1"/>
  <c r="H199" i="1"/>
  <c r="F199" i="1"/>
  <c r="H193" i="1"/>
  <c r="F193" i="1"/>
  <c r="D211" i="1"/>
  <c r="H205" i="1"/>
  <c r="F205" i="1"/>
  <c r="H187" i="1"/>
  <c r="D173" i="1"/>
  <c r="D169" i="1" s="1"/>
  <c r="H169" i="1"/>
  <c r="F169" i="1"/>
  <c r="D179" i="1" l="1"/>
  <c r="D23" i="1" s="1"/>
  <c r="D503" i="1"/>
  <c r="H503" i="1"/>
  <c r="F179" i="1"/>
  <c r="H179" i="1"/>
  <c r="D361" i="1"/>
  <c r="F625" i="1"/>
  <c r="D625" i="1"/>
  <c r="F259" i="1"/>
  <c r="H211" i="1"/>
  <c r="F211" i="1"/>
  <c r="F223" i="1"/>
  <c r="D511" i="1"/>
  <c r="F509" i="1"/>
  <c r="F503" i="1" s="1"/>
  <c r="D448" i="1"/>
  <c r="D328" i="1" s="1"/>
  <c r="H343" i="1"/>
  <c r="D335" i="1"/>
  <c r="D373" i="1"/>
  <c r="D367" i="1"/>
  <c r="F337" i="1"/>
  <c r="F349" i="1"/>
  <c r="H349" i="1"/>
  <c r="F343" i="1"/>
  <c r="H337" i="1"/>
  <c r="D349" i="1"/>
  <c r="H139" i="1"/>
  <c r="F139" i="1"/>
  <c r="D139" i="1"/>
  <c r="D73" i="1"/>
  <c r="D137" i="1"/>
  <c r="D133" i="1" s="1"/>
  <c r="D131" i="1"/>
  <c r="D127" i="1" s="1"/>
  <c r="D125" i="1"/>
  <c r="D121" i="1" s="1"/>
  <c r="H127" i="1"/>
  <c r="F127" i="1"/>
  <c r="H133" i="1"/>
  <c r="F133" i="1"/>
  <c r="D119" i="1"/>
  <c r="D115" i="1" s="1"/>
  <c r="D113" i="1"/>
  <c r="D109" i="1" s="1"/>
  <c r="D107" i="1"/>
  <c r="D103" i="1" s="1"/>
  <c r="D101" i="1"/>
  <c r="D97" i="1" s="1"/>
  <c r="H121" i="1"/>
  <c r="F121" i="1"/>
  <c r="H115" i="1"/>
  <c r="F115" i="1"/>
  <c r="H109" i="1"/>
  <c r="F109" i="1"/>
  <c r="H103" i="1"/>
  <c r="F103" i="1"/>
  <c r="D95" i="1"/>
  <c r="H97" i="1"/>
  <c r="F97" i="1"/>
  <c r="D145" i="1"/>
  <c r="F145" i="1"/>
  <c r="H145" i="1"/>
  <c r="D89" i="1"/>
  <c r="D329" i="1" l="1"/>
  <c r="D269" i="1" s="1"/>
  <c r="D331" i="1"/>
  <c r="D83" i="1"/>
  <c r="D79" i="1" s="1"/>
  <c r="H91" i="1"/>
  <c r="F91" i="1"/>
  <c r="D91" i="1"/>
  <c r="H85" i="1"/>
  <c r="F85" i="1"/>
  <c r="D85" i="1"/>
  <c r="F79" i="1"/>
  <c r="H79" i="1"/>
  <c r="H18" i="1" l="1"/>
  <c r="F18" i="1"/>
  <c r="D18" i="1"/>
  <c r="H29" i="1"/>
  <c r="H23" i="1" s="1"/>
  <c r="F29" i="1"/>
  <c r="F23" i="1" s="1"/>
  <c r="H22" i="1"/>
  <c r="F22" i="1"/>
  <c r="H677" i="1"/>
  <c r="H673" i="1" s="1"/>
  <c r="F677" i="1"/>
  <c r="F673" i="1" s="1"/>
  <c r="H275" i="1"/>
  <c r="F275" i="1"/>
  <c r="H273" i="1"/>
  <c r="F273" i="1"/>
  <c r="D273" i="1"/>
  <c r="D267" i="1" s="1"/>
  <c r="D268" i="1"/>
  <c r="H329" i="1"/>
  <c r="H328" i="1"/>
  <c r="H327" i="1"/>
  <c r="F329" i="1"/>
  <c r="F328" i="1"/>
  <c r="F327" i="1"/>
  <c r="H715" i="1"/>
  <c r="F715" i="1"/>
  <c r="D715" i="1"/>
  <c r="F709" i="1"/>
  <c r="D709" i="1"/>
  <c r="D673" i="1"/>
  <c r="H463" i="1"/>
  <c r="F463" i="1"/>
  <c r="D463" i="1"/>
  <c r="H805" i="1"/>
  <c r="F805" i="1"/>
  <c r="D805" i="1"/>
  <c r="H799" i="1"/>
  <c r="F799" i="1"/>
  <c r="D799" i="1"/>
  <c r="H793" i="1"/>
  <c r="F793" i="1"/>
  <c r="D793" i="1"/>
  <c r="H787" i="1"/>
  <c r="F787" i="1"/>
  <c r="D787" i="1"/>
  <c r="H781" i="1"/>
  <c r="F781" i="1"/>
  <c r="D781" i="1"/>
  <c r="H775" i="1"/>
  <c r="F775" i="1"/>
  <c r="D775" i="1"/>
  <c r="H769" i="1"/>
  <c r="F769" i="1"/>
  <c r="D769" i="1"/>
  <c r="H763" i="1"/>
  <c r="F763" i="1"/>
  <c r="D763" i="1"/>
  <c r="H757" i="1"/>
  <c r="F757" i="1"/>
  <c r="D757" i="1"/>
  <c r="H751" i="1"/>
  <c r="F751" i="1"/>
  <c r="D751" i="1"/>
  <c r="H745" i="1"/>
  <c r="F745" i="1"/>
  <c r="D745" i="1"/>
  <c r="H739" i="1"/>
  <c r="F739" i="1"/>
  <c r="D739" i="1"/>
  <c r="H733" i="1"/>
  <c r="F733" i="1"/>
  <c r="D733" i="1"/>
  <c r="H727" i="1"/>
  <c r="F727" i="1"/>
  <c r="D727" i="1"/>
  <c r="H721" i="1"/>
  <c r="F721" i="1"/>
  <c r="D721" i="1"/>
  <c r="H709" i="1"/>
  <c r="H703" i="1"/>
  <c r="F703" i="1"/>
  <c r="D703" i="1"/>
  <c r="H697" i="1"/>
  <c r="F697" i="1"/>
  <c r="D697" i="1"/>
  <c r="H691" i="1"/>
  <c r="F691" i="1"/>
  <c r="H685" i="1"/>
  <c r="F685" i="1"/>
  <c r="D685" i="1"/>
  <c r="H679" i="1"/>
  <c r="F679" i="1"/>
  <c r="D679" i="1"/>
  <c r="H667" i="1"/>
  <c r="F667" i="1"/>
  <c r="D667" i="1"/>
  <c r="H661" i="1"/>
  <c r="F661" i="1"/>
  <c r="D661" i="1"/>
  <c r="H655" i="1"/>
  <c r="F655" i="1"/>
  <c r="D655" i="1"/>
  <c r="H649" i="1"/>
  <c r="F649" i="1"/>
  <c r="D649" i="1"/>
  <c r="H637" i="1"/>
  <c r="F637" i="1"/>
  <c r="D637" i="1"/>
  <c r="H631" i="1"/>
  <c r="F631" i="1"/>
  <c r="D631" i="1"/>
  <c r="H559" i="1"/>
  <c r="F559" i="1"/>
  <c r="D559" i="1"/>
  <c r="H505" i="1"/>
  <c r="F505" i="1"/>
  <c r="D505" i="1"/>
  <c r="H499" i="1"/>
  <c r="F499" i="1"/>
  <c r="D499" i="1"/>
  <c r="H469" i="1"/>
  <c r="F469" i="1"/>
  <c r="H445" i="1"/>
  <c r="D445" i="1"/>
  <c r="H433" i="1"/>
  <c r="F433" i="1"/>
  <c r="D433" i="1"/>
  <c r="H385" i="1"/>
  <c r="D385" i="1"/>
  <c r="H361" i="1"/>
  <c r="H331" i="1"/>
  <c r="H313" i="1"/>
  <c r="F313" i="1"/>
  <c r="D313" i="1"/>
  <c r="H307" i="1"/>
  <c r="F307" i="1"/>
  <c r="D307" i="1"/>
  <c r="H301" i="1"/>
  <c r="F301" i="1"/>
  <c r="D301" i="1"/>
  <c r="H295" i="1"/>
  <c r="F295" i="1"/>
  <c r="D295" i="1"/>
  <c r="H289" i="1"/>
  <c r="F289" i="1"/>
  <c r="D289" i="1"/>
  <c r="H283" i="1"/>
  <c r="F283" i="1"/>
  <c r="D283" i="1"/>
  <c r="H277" i="1"/>
  <c r="F277" i="1"/>
  <c r="D277" i="1"/>
  <c r="H217" i="1"/>
  <c r="F217" i="1"/>
  <c r="D217" i="1"/>
  <c r="H181" i="1"/>
  <c r="F181" i="1"/>
  <c r="D181" i="1"/>
  <c r="H175" i="1"/>
  <c r="F175" i="1"/>
  <c r="D175" i="1"/>
  <c r="H163" i="1"/>
  <c r="F163" i="1"/>
  <c r="D163" i="1"/>
  <c r="H157" i="1"/>
  <c r="F157" i="1"/>
  <c r="D157" i="1"/>
  <c r="H73" i="1"/>
  <c r="F73" i="1"/>
  <c r="H67" i="1"/>
  <c r="F67" i="1"/>
  <c r="D67" i="1"/>
  <c r="H61" i="1"/>
  <c r="F61" i="1"/>
  <c r="D61" i="1"/>
  <c r="H55" i="1"/>
  <c r="F55" i="1"/>
  <c r="D55" i="1"/>
  <c r="H49" i="1"/>
  <c r="F49" i="1"/>
  <c r="D49" i="1"/>
  <c r="H43" i="1"/>
  <c r="F43" i="1"/>
  <c r="D43" i="1"/>
  <c r="H37" i="1"/>
  <c r="F37" i="1"/>
  <c r="D37" i="1"/>
  <c r="H31" i="1"/>
  <c r="F31" i="1"/>
  <c r="D31" i="1"/>
  <c r="H17" i="1" l="1"/>
  <c r="D16" i="1"/>
  <c r="D25" i="1"/>
  <c r="F25" i="1"/>
  <c r="F19" i="1"/>
  <c r="H25" i="1"/>
  <c r="H19" i="1"/>
  <c r="D19" i="1"/>
  <c r="H643" i="1"/>
  <c r="F643" i="1"/>
  <c r="D325" i="1"/>
  <c r="D271" i="1"/>
  <c r="F17" i="1"/>
  <c r="D15" i="1"/>
  <c r="F15" i="1"/>
  <c r="F16" i="1"/>
  <c r="H15" i="1"/>
  <c r="F271" i="1"/>
  <c r="D643" i="1"/>
  <c r="F325" i="1"/>
  <c r="H325" i="1"/>
  <c r="H16" i="1"/>
  <c r="D17" i="1"/>
  <c r="H271" i="1"/>
  <c r="H13" i="1" l="1"/>
  <c r="H265" i="1"/>
  <c r="D13" i="1"/>
  <c r="F265" i="1"/>
  <c r="D265" i="1"/>
  <c r="F13" i="1"/>
</calcChain>
</file>

<file path=xl/sharedStrings.xml><?xml version="1.0" encoding="utf-8"?>
<sst xmlns="http://schemas.openxmlformats.org/spreadsheetml/2006/main" count="3289" uniqueCount="363">
  <si>
    <t>План реализации муниципальной программы</t>
  </si>
  <si>
    <t>__________________________________________________________________________</t>
  </si>
  <si>
    <t>(наименование муниципальной программы)</t>
  </si>
  <si>
    <t>№ п/п</t>
  </si>
  <si>
    <t>ФБ</t>
  </si>
  <si>
    <t>ОБ</t>
  </si>
  <si>
    <t>МБ</t>
  </si>
  <si>
    <t>ВБС</t>
  </si>
  <si>
    <t>_____________________________________________________                          ________________                    ________________________</t>
  </si>
  <si>
    <t>(N+1) год</t>
  </si>
  <si>
    <t>(N+2) год</t>
  </si>
  <si>
    <t>в том числе:</t>
  </si>
  <si>
    <t>Наименование подпрограмм, задач, мероприятий (административных мероприятий), операций, направленных на выполнение мероприятий (административных мероприятий) -  пообъектная детализация</t>
  </si>
  <si>
    <t>Срок реализации</t>
  </si>
  <si>
    <t>Ожидаемый результат
 (краткое описание)</t>
  </si>
  <si>
    <t>Ответственный исполнитель, соисполнитель</t>
  </si>
  <si>
    <t>Объемы и источники финансирования, тыс. руб.</t>
  </si>
  <si>
    <t>Всего</t>
  </si>
  <si>
    <t xml:space="preserve">Всего </t>
  </si>
  <si>
    <t>Отчет об исполнении плана реализации муниципальной программы</t>
  </si>
  <si>
    <t xml:space="preserve">за _____ год </t>
  </si>
  <si>
    <t>Объемы и источники финансирования, 
тыс. руб.</t>
  </si>
  <si>
    <t>план</t>
  </si>
  <si>
    <t>факт</t>
  </si>
  <si>
    <t>Согласовано:</t>
  </si>
  <si>
    <r>
      <t xml:space="preserve">Заведующий отделом учета и отчетности администрации
</t>
    </r>
    <r>
      <rPr>
        <u/>
        <sz val="12"/>
        <color theme="1"/>
        <rFont val="Times New Roman"/>
        <family val="1"/>
        <charset val="204"/>
      </rPr>
      <t>Калининского муниципального района Тверской области</t>
    </r>
    <r>
      <rPr>
        <sz val="12"/>
        <color theme="1"/>
        <rFont val="Times New Roman"/>
        <family val="1"/>
        <charset val="204"/>
      </rPr>
      <t xml:space="preserve">                               __________________                ________________________</t>
    </r>
  </si>
  <si>
    <t xml:space="preserve">                                          (должность)                                                                                                                             (подпись)                                                        (фамилия, инициалы)</t>
  </si>
  <si>
    <t>Результат реализации, причины отклонения от плана  (краткое описание)</t>
  </si>
  <si>
    <t>Наименование подпрограмм, задач, мероприятий (административных мероприятий), операций, направ-ленных на выполнение мероприятий (администра-тивных мероприятий) -  пообъектная детализация</t>
  </si>
  <si>
    <t xml:space="preserve">                                               (должность)                                                                                                                       (подпись)                                                        (инициалы, фамилия)</t>
  </si>
  <si>
    <t>уровень бюджета</t>
  </si>
  <si>
    <t xml:space="preserve">Подпрограмма 1 "Совершенствование системы мониторинга и прогнозирования социально-экономического развития Калининского района" </t>
  </si>
  <si>
    <t>Задача 1 "Принятие эффективных управленческих решений на основе подготовленных мониторингов социально-экономического развития Калининского района"</t>
  </si>
  <si>
    <t>Административное мероприятие  1.01 "Проведение мониторинга социально-экономического развития Калининского района"</t>
  </si>
  <si>
    <t>Административное мероприятие 1.02 "Подготовка доклада в соответствии с  Указом Президента Российской Федерации от 28.04.2008  № 607 "Об оценке эффективности деятельности органов местного самоуправления городских округов и муниципальных районов"</t>
  </si>
  <si>
    <t>Административное мероприятие 1.03 "Подготовка сводного отчета главы муниципального образования о результатах деятельности администрации за отчетный год"</t>
  </si>
  <si>
    <t>Задача 2  "Формирование документов текущего и стратегического  социально-экономического развития Калининского  района"</t>
  </si>
  <si>
    <t>Административное мероприятие 2.01 "Разработка и уточнение среднесрочного прогноза социально-экономического развития Калининского района"</t>
  </si>
  <si>
    <t>Задача 3 "Повышение эффективности  программно-целевого планирования деятельности местного самоуправления Калининского района"</t>
  </si>
  <si>
    <t>Административное мероприятие 3.01 "Подготовка сводного годового доклада о ходе реализации и оценке эффективности муниципальных программ Калининского района"</t>
  </si>
  <si>
    <t>Подпрограмма 2 "Поддержка развития малого и среднего предпринимательства Калининского района"</t>
  </si>
  <si>
    <t>Задача 1 "Расширение доступа субъектов малого и среднего предпринимательства к финансовым ресурсам"</t>
  </si>
  <si>
    <t>Мероприятие 1.01 "Предоставление субсидий субъектам малого и среднего предпринимательства"</t>
  </si>
  <si>
    <t>Административное мероприятие 1.02 "Ведение реестра субъектов малого и среднего предпринимательства - получателей поддержки"</t>
  </si>
  <si>
    <t>Задача 2 "Консультационная и информационная поддержка малого и среднего предпринимательства"</t>
  </si>
  <si>
    <t>Административное мероприятие 2.01 "Проведение тематических семинаров, встреч, "круглых столов" по вопросам развития и проблемам малого и среднего предпринимательства"</t>
  </si>
  <si>
    <t>Встреча с юридическими и физическими лицами, имеющими задолженность по налогам и сборам</t>
  </si>
  <si>
    <t>Встреча с представителями бизнес сообщества по вопросам развития и проблемам малого и среднего предпринимательства</t>
  </si>
  <si>
    <t>Административное мероприятие 2.02 "Оказание консультационной поддержки субъектам малого и среднего предпринимательства Калининского района"</t>
  </si>
  <si>
    <t>Административное мероприятие 2.03 "Размещение информационных материалов в СМИ и на официальном сайте Калининского района"</t>
  </si>
  <si>
    <t>Административное мероприятие 2.04 "Сопровождение раздела "Развитие малого и среднего предпринимательства" на официальном сайте Калининского района"</t>
  </si>
  <si>
    <t>Задача 3 "Оказание имущественной поддержки субъектов малого и среднего предпринимательства"</t>
  </si>
  <si>
    <t>Администратитвное мероприятие 3.01 "Ведение перечня муниципального имущества, предназначенного для предоставления субъектам малого и среднего предпринимательства"</t>
  </si>
  <si>
    <t>Административное мероприятие 3.02 "Проведение инвентаризации неиспользуемого, неэффективно используемого или используемого  не  по  назначению имущества, находящегося в муниципальной собственности,  в целях  принятия решений  о его  вовлечении  в хозяйственный  оборот  для  оказания имущественной поддержки субъектам малого и среднего предпринимательства"</t>
  </si>
  <si>
    <t>Административное мероприятияе 3.03
"Предоставление имущества, включенного в Перечень  муниципального имущества,  субъектам малого и среднего предпринимательства"</t>
  </si>
  <si>
    <t>Подпрограмма 3 "Обеспечение развития инвестиционного потенциала Калининского района"</t>
  </si>
  <si>
    <t>Задача 1 "Содействие  инвесторам в реализации инвестиционных проектов на территории Калининского района"</t>
  </si>
  <si>
    <t>Административное мероприятие 1.01 "Организация взаимодействия с потенциальными инвесторами с целью формирования персональных предложений по размещению предприятий на территории района"</t>
  </si>
  <si>
    <t>Административное мероприятие 1.02 "Проведение мониторинга свободных производственных площадей и земельных участков, пригодных для создания промышленных площадок, размещения новых производств, предприятий"</t>
  </si>
  <si>
    <t>Задача 2.  "Обеспечение благоприятных условий для реализации инвестиционных проектов на территории Калининского района"</t>
  </si>
  <si>
    <t>Административное мероприятие 2.01 "Актуализация инвестиционного паспорта Калининского района"</t>
  </si>
  <si>
    <t>Административное мероприятие 2.02 "Проведение мониторинга реализации инвестиционных проектов на территории  Калининского района"</t>
  </si>
  <si>
    <t>Подпрограмма 4 "Содействие развитию потребительского рынка"</t>
  </si>
  <si>
    <t>Задача 1 "Содействие развитию сферы торговли в Калининском районе"</t>
  </si>
  <si>
    <t>Административное мероприятие 1.01 "Формирование и ведение реестра стационарных торговых объектов"</t>
  </si>
  <si>
    <t xml:space="preserve">Административное мероприятие 1.02 "Своевременная актуализация схемы размещения нестационарных торговых объектов, расположенных на территории Калининского района" </t>
  </si>
  <si>
    <t>Административное мероприятие 1.03 "Мониторинг состояния рынка нефтепродуктов и газомоторного топлива на территории Калининского района"</t>
  </si>
  <si>
    <t>Задача 2 "Осуществление системы мониторинга деятельности предприятий в сфере оказания бытовых услуг"</t>
  </si>
  <si>
    <t>Административное мероприятие 2.01 "Наличие предприятий в сфере оказания бытовых услуг на территории Калининского района"</t>
  </si>
  <si>
    <t>Административное мероприятие 2.02 "Координация организации ритуальных услуг и мест захоронения на территории городских и сельских поселений Калининского района"</t>
  </si>
  <si>
    <t>Административное мероприятие 2.03 "Ведение реестра предприятий Калининского района, оказывающих бытовые услуги"</t>
  </si>
  <si>
    <t>15.1</t>
  </si>
  <si>
    <t>15.2</t>
  </si>
  <si>
    <t>15.3</t>
  </si>
  <si>
    <t>15.4</t>
  </si>
  <si>
    <t>15.5</t>
  </si>
  <si>
    <t>15.6</t>
  </si>
  <si>
    <t>на 2023 год и плановый период 2024 и 2025 годов</t>
  </si>
  <si>
    <t>2023 год</t>
  </si>
  <si>
    <t>2024 год</t>
  </si>
  <si>
    <t>2025 год</t>
  </si>
  <si>
    <t>в течение 2023 года и планового периода 2024-2025 годов</t>
  </si>
  <si>
    <t>Приложение 2
к постановлению администрации
Калининского муниципального района Тверской области  
от «__» _____ 2023 № __</t>
  </si>
  <si>
    <t xml:space="preserve">Приложение 3 
к муниципальной программе "Развитие муниципальной системы образования Калининского муниципального района Тверской области  на 2022-2027 годы"
</t>
  </si>
  <si>
    <t>"Развитие муниципальной системы образования Калининского муниципального района Тверской области  на 2022-2027 годы"</t>
  </si>
  <si>
    <t>Программа, всего</t>
  </si>
  <si>
    <t>Подпрограмма  1  "Развитие дошкольного образования"</t>
  </si>
  <si>
    <t xml:space="preserve">Задача 1  подпрограммы 1 : "Организация предоставления общедоступного и бесплатного образования в образовательных организациях, реализующих программы дошкольного образования" </t>
  </si>
  <si>
    <t>Мероприятие подпрограммы 1.01 "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учреждениях"</t>
  </si>
  <si>
    <t>Мероприятие   подпрограммы 1.02  "Обеспечение деятельности дошкольных образовательных учреждений", в том числе:</t>
  </si>
  <si>
    <t>Обеспечение деятельности дошкольных образовательных учреждений</t>
  </si>
  <si>
    <t>Обеспечение деятельности дошкольных образовательных учреждений в части предоставления коммунальных услуг</t>
  </si>
  <si>
    <t>Организация питания в дошкольных образовательных учреждениях</t>
  </si>
  <si>
    <t>Мероприятие    подпрограммы 1.03  "Компенсация части родительской платы  за содержание ребенка (присмотр и уход за ребенком) в учреждениях, реализующих основную общеобразовательную программу дошкольного образования"</t>
  </si>
  <si>
    <t>Задача 2  подпрограммы 1  "Укрепление материально-технической базы   образовательных учреждений, реализующих основную общеобразовательную программу дошкольного образования"</t>
  </si>
  <si>
    <t>Мероприятие  подпрограммы 2.01  "Ремонт зданий и помещений, находящихся в муниципальной собственности, используемых для размещения образовательных организациях, реализующих программы дошкольного образования"</t>
  </si>
  <si>
    <t>Мероприятие подпрограммы 2.02 "Укрепление материально-технической базы образовательных учреждений, реализующих общеобразовательную программы дошкольного образования"</t>
  </si>
  <si>
    <t xml:space="preserve">Задача 3   "Комплексные мероприятия в области энергосбережения и повышения энергетической эффективности в образовательных организациях, реализующих программы дошкольного образования" </t>
  </si>
  <si>
    <t>Мероприятие подпрограммы 3.002  "Модернизация конструкции и инженерных систем зданий дошкольных образовательных  учреждений"</t>
  </si>
  <si>
    <t>Задача 4 подпрограммы 1 "Комплексная безопасность образовательных организаций, реализующих программы дошкольного образования"</t>
  </si>
  <si>
    <t>Мероприятие подпрограммы 4.01  "Осуществление комплекса мер по противопожарной безопасности учреждений, реализующих программы дошкольного образования"</t>
  </si>
  <si>
    <t>Мероприятие подпрограммы 4.02 "Осуществление комплекса мер по антитеррористической безопасности"</t>
  </si>
  <si>
    <t xml:space="preserve">Подпрограмма 2 "Развитие общего образования" </t>
  </si>
  <si>
    <t>Задача 1    подпрограммы 2 "Организация предоставления общедоступного и бесплатного образования в общеобразовательных организациях, реализующих программы дошкольного, общего   образования"</t>
  </si>
  <si>
    <t>Мероприятие подпрограммы 1.01 "Обеспечение государственных гарантий реализации прав на получение общедоступного и бесплатного дошкольного, начального общего, основного общего и среднего общего образования в муниципальных бюджетных общеобразовательных учреждениях, обеспечение дополнительного образования детей в общеобразовательных учреждениях"</t>
  </si>
  <si>
    <t>Мероприятие подпрограммы 1.02 "Обеспечение деятельности общеобразовательных учреждений"</t>
  </si>
  <si>
    <t>Обеспечение деятельности общеобразовательных учреждений</t>
  </si>
  <si>
    <t>Обеспечение деятельности общеобразовательных учреждений в части предоставления коммунальных услуг</t>
  </si>
  <si>
    <t>Организация питания в общеобразовательных учреждениях</t>
  </si>
  <si>
    <t>Мероприятие подпрограммы 1.03 "Укрепление материально-технической базы образовательных учреждений, реализующих основную программу общего образования"</t>
  </si>
  <si>
    <t>Мероприятие    подпрограммы 1.04  "Обеспечение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основного общего и среднего общего образования"</t>
  </si>
  <si>
    <t>Задача 2 подпрограммы 2 "Развитие инфраструктуры муниципальных общеобразовательных учреждений Калининского муниципального района Тверской области в соответствии с требованиями действующего законодательства"</t>
  </si>
  <si>
    <t>Мероприятие    подпрограммы 2.01  "Ремонт зданий и помещений, находящихся в муниципальной собственности и используемых для размещения образовательных учреждений"</t>
  </si>
  <si>
    <t>Мероприятие подпрограммы 2.04 "Реализация мероприятий по модернизации школьных систем образования (проведение капитального ремонта зданий муниципальных общеобразовательных организаций и оснащение их оборудованием)"</t>
  </si>
  <si>
    <t>Мероприятие подпрограммы 2.05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за счёт средств районного бюджета""</t>
  </si>
  <si>
    <t>Мероприятие подпрограммы 2.06 "Реализация мероприятий, направленных для достижения запланированных значений показателей доступности для инвалидов объектов и услуг образования в образовательных организациях, реализующих образовательные программы общего образования"</t>
  </si>
  <si>
    <t>Мероприятие подпрограммы 2.07 "Реализация мероприятий, направленных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реализующих образовательные программы общего образования"</t>
  </si>
  <si>
    <t>Задача 3 подпрограммы 2  "Комплексные мероприятия в области энергосбережения  и повышения энергетической эффективности в образовательных организациях, реализующих программы общего образования"</t>
  </si>
  <si>
    <t>Мероприятие подпрограммы 3.01  "Модернизация конструкции и инженерных систем зданий общеобразовательных учреждений"</t>
  </si>
  <si>
    <t>Задача 4 подпрограммы 2 "Комплексная безопасность образовательных организаций, реализующих программы общего образования"</t>
  </si>
  <si>
    <t>Мероприятие подпроограммы 4.01  "Осуществление комплекса мер по противопожарной безопасности"</t>
  </si>
  <si>
    <t>Мероприятие подпроограммы 4.02  "Осуществление комплекса мер по антитеррористической безопасности"</t>
  </si>
  <si>
    <t xml:space="preserve">Мероприятие подпрограммы 5.01 "Создание условий для предоставления транспортных услуг населению и организации транспортного  обслуживания населения в части обеспечения подвоза учащихся, проживающих в сельской местности, к месту обучения и обратно" </t>
  </si>
  <si>
    <t>Мероприятие подпрограммы 5.02 "Создание условий для предоставления транспортных услуг в части подвоза  обучающихся 8-11 классов муниципальных общеобразовательных учреждений для участия в социально значимых региональных проектах Тверской области" ("Нас пригласили в Дворец", "Нас пригласили в Кванториум")</t>
  </si>
  <si>
    <t>Задача 6 подпрограммы 2 "Обеспечение комплексной деятельности по сохранению и укреплению здоровья школьников, формированию основ здорового образа жизни"</t>
  </si>
  <si>
    <t>Мероприятие подпрограммы 6.01 "Обеспечение горячим питанием учащихся начальных классов общеобразовательных учреждений"</t>
  </si>
  <si>
    <t>Мероприятие подпрограммы 6.02 "Организация отдыха детей в каникулярное время"</t>
  </si>
  <si>
    <t>Мероприятие подпрограммы 6.03 "Обеспечение организации трудоустройства обучающихся МОУ СОШ в каникулярное время"</t>
  </si>
  <si>
    <t>Мероприятие подпрограммы 6.04 "Обеспечение горячим питанием учащихся с ограниченными возможностями здоровья в общеобразовательных учреждениях"</t>
  </si>
  <si>
    <t>Задача 7 подпрограммы 2   "Создание условий для воспитания гармонично развитой творческой личности в условиях современного социума"</t>
  </si>
  <si>
    <t>Мероприятие подпрограммы 7.01  "Расходы на проведение муниципальных мероприятий по духовно-нравственному, военно-патриотическому воспитанию и здоровому образу жизни"</t>
  </si>
  <si>
    <t>Мероприятие подпрограммы 7.02 "Расходы на проведение муниципальных мероприятий для одаренных детей"</t>
  </si>
  <si>
    <t>Мероприятие подпрограммы 7.03 "Реализация проектов в рамках поддержки школьных инициатив Тверской области"</t>
  </si>
  <si>
    <t xml:space="preserve">Реализация проекта "Школьный медиацентр "Микроскоп" 
МОУ "Верхневолжская СОШ" </t>
  </si>
  <si>
    <t xml:space="preserve">Реализация проекта "Твоя судьба в наших сердцах" Конюхов Сергей Дмитриевич МОУ "Езвинская СОШ им.С.Д. Конюхова" </t>
  </si>
  <si>
    <t>Подпрограмма 3   "Развитие дополнительного образования"</t>
  </si>
  <si>
    <t>Задача 1 подпрограммы 3   "Организация предоставления дополнительного образования в образовательных организациях дополнительного образования"</t>
  </si>
  <si>
    <t>Мероприятие    подпрограммы 1.01  "Финансовое обеспечение муниципального задания УДО "Дом детского творчества"</t>
  </si>
  <si>
    <t>Мероприятие    подпрограммы 1.02  "Обеспечение функционирования модели персонифицированного финансирования дополнительного образования детей"</t>
  </si>
  <si>
    <t>Мероприятие    подпрограммы 1.03  "Финансовое обеспечение муниципального задания УДО "Калининская ДЮСШ"</t>
  </si>
  <si>
    <t>Мероприятие    подпрограммы 1.04  "Расходы на повышение оплаты труда педагогических работников муниципальных организаций дополнительного образования"</t>
  </si>
  <si>
    <t>Подпрограмма 4 "Профессиональная подготовка и социальная поддержка работников муниципальных образовательных организаций"</t>
  </si>
  <si>
    <t>Задача 1 "Развитие кадрового потенциала педагогических работников"</t>
  </si>
  <si>
    <t>Мероприятие 1.01 "Организация и проведение муниципальных этапов  Всероссийских конкурса "Учитель года", "Воспитатель года"</t>
  </si>
  <si>
    <t>Задача 2 подпрограммы 4 "Социальная поддержка руководящих и педагогических работников"</t>
  </si>
  <si>
    <t>Мероприятие  подпрограммы 2.01 "Компенсация расходов на оплату жилых помещений,отопления и освещения педагогическим работникам и руководящим работникам, деятельность которых связана с образовательным процессом, муниципальных образовательных организаций Тверской области, проживающим и работающим в сельских населённых пунктах, рабочих посёлках (посёлках городского типа)"</t>
  </si>
  <si>
    <t>Подпрограмма 5  "Строительство и приобретение муниципальных объектов образования"</t>
  </si>
  <si>
    <t>Задача 1 "Строительство муниципальных объектов дошкольного образования"</t>
  </si>
  <si>
    <t>Подпрограмма 6 "Обеспечивающая подпрограмма"</t>
  </si>
  <si>
    <t>Задача 1 "Обеспечение деятельности системы образования Калининского района"</t>
  </si>
  <si>
    <r>
      <t xml:space="preserve">Мероприятие программы 6.01 </t>
    </r>
    <r>
      <rPr>
        <sz val="12"/>
        <rFont val="Times New Roman"/>
        <family val="1"/>
        <charset val="204"/>
      </rPr>
      <t xml:space="preserve"> "Расходы на обеспечение деятельности казенных учреждений, обслуживающих отрасль "Образование"</t>
    </r>
  </si>
  <si>
    <t>Управление образования</t>
  </si>
  <si>
    <t>Управление образования, муниципальные дошкольные учреждения</t>
  </si>
  <si>
    <t>Управление образования, муниципальные общеобразовательные учреждения</t>
  </si>
  <si>
    <t>Управление образования, учреждения дополнительного образования</t>
  </si>
  <si>
    <t>Управление образования, муниципальные дошкольные учреждения, муниципальные общеобразовательные учреждения</t>
  </si>
  <si>
    <t>Отдел архитектуры и градострои-тельства</t>
  </si>
  <si>
    <t>МКУ "ЦОДСО Калининского района"</t>
  </si>
  <si>
    <t>Управление образования, отдел архитектуры и градострои-тельства, муниципальные дошкольные учреждения, муниципальные общеобразовательные учреждения, учреждения дополнительного образования,  МКУ "ЦОДСО Калининского района"</t>
  </si>
  <si>
    <t xml:space="preserve"> - формирование нового поколения учителей, готовых к творческому решению новых задач;
- обеспечение условий для осуществления профессиональной деятельности учителей, повышения уровня профессионального мастерства;
- стимулирование инновационного развития системы образования;
- расширение самостоятельности учреждений и усиление ответственности руководителей образовательных учреждений;
</t>
  </si>
  <si>
    <t xml:space="preserve">Создание условий для духовно-нравственного воспитания обучающихся, формирование осознанности, ответственности и личной гражданской позиции обучающихся, способствовать установлению процесса передачи знаний, ценностей и традиций старшего поколения к подрастающему
интеграция работы уже существующих объединений (школьного сайта, школьной газеты) и вновь созданных (видеостудии, студии журналистики) а так же интеграция медиа образование в общеобразовательные предметы для обеспечения возможности индивидуализированного развития ученика и улучшения качества усвоения знаний по общеобразовательным программам, способствовать объединению общего и дополнительного образования за счет реализации дополнительных общеразвивающих программ, обеспечить приобретение учащимися навыков работы над созданием печатного издания и информационно – развлекательных программ, развивать творческие и исследовательские способности учащихся, вовлечение обучающихся в творческую деятельность, сделать их активными участниками воспитательного процесса, обеспечение занятости подростков, в том числе подростков «группы риска» и детей с ОВЗ, воспитание интерес к творческой и исследовательской деятельности в сфере журналистики, учить организации индивидуальной и коллективной творческой деятельности. </t>
  </si>
  <si>
    <t>Реализация федеральных государственных образовательных стандартов, повышение качества образования, совершенствование муниципальной системы оценки качества образования, создание условий для дополнительного образования детей, укрепление материально – технической базы муниципальных образовательных организаций.</t>
  </si>
  <si>
    <t>Предоставление услуг направленных на охрану здоровья детей при осуществлении деятельности по воспитанию, обучению, развитию и оздоровлению, уходу и присмотру в дошкольных образовательных организациях,  а также при осуществлении деятельности по уходу и присмотру</t>
  </si>
  <si>
    <t>Обеспечение к 2024 году для детей в возрасте от 5 до 18 лет доступных для каждого и качественных условий для воспитания гармонично развитой и социально ответственной личности путем увеличения охвата дополнительным образованием более 80 процентов от общего числа детей, обновления
содержания и методов дополнительного
образования детей, развития кадрового
потенциала и модернизации инфраструктуры системы дополнительного образования детей.</t>
  </si>
  <si>
    <t>1 Реализация основных общеобразовательных программ начального общего образования.
2. Реализация основных общеобразовательных программ основного общего образования.
3. Реализация основных общеобразовательных программ среднего общего образования.</t>
  </si>
  <si>
    <t>Организация питания обучающихся отвечающего требованиям санитарных норм, законодательству по охране здоровья детей,  
развитие традиций, связанных с сохранением и укреплением здоровья
Формирование навыков здорового образа жизни, культуры безопасности жизнедеятельности.
Создание условий для сохранения психического здоровья обучающихся.
Формирование у участников образовательного процесса отношения к своему здоровью как ценности.</t>
  </si>
  <si>
    <t>Создание условий отвечающих требованиям санитарно-эпидемиологическим нормам, требованиям к противопожарным антитеррористеческим нормам для реализации
 основных общеобразовательных программ начального общего образования
 основных общеобразовательных программ основного общего образования
основных общеобразовательных программ среднего общего образования
дополнительных образовательных программ по направленностям:
   - физкультурно-спортивной
   - художественной
   - естественно – научной
   - социально – педагогической
- коррекционно-развивающая, компенсирующая и логопедическая помощь обучающимся.
Создание условий для внедрения к 2024 году современной и безопасной цифровой
образовательной среды, обеспечивающей
формирование ценности к саморазвитию и
самообразованию у обучающихся
образовательных организаций всех видов и уровней, путем обновления
информационно-коммуникационной
инфраструктуры, подготовки кадров, проведение капитальных ремонтов помещений для открытия центров Точка Роста</t>
  </si>
  <si>
    <t>Созданы благоприятные условия для:
-профессионального роста и эффективного
использования кадрового потенциала;
-мотивации к качественному педагогическому труду;
-увеличение доли педагогических работников,
реализующих инновационные педагогические
технологии, принимающих участие в
профессиональных конкурсах разных уровней;
Повышение уровня профессиональных
компетенций педагогических кадров</t>
  </si>
  <si>
    <t>МДОУ "Медновский детский сад"
Текущий ремонт коридора, перерасчёт сметной документации</t>
  </si>
  <si>
    <t xml:space="preserve">МДОУ "Медновский детский сад"
Текущий ремонт помещения, перерасчёт сметной документации </t>
  </si>
  <si>
    <t xml:space="preserve">МДОУ "Рязановский детский сад"
Текущий ремонт центрального навеса, перерасчёт сметной документации </t>
  </si>
  <si>
    <t xml:space="preserve">МДОУ "Медновский детский сад "Родничок"
Текущий ремонт крыльца, перерасчёт сметной документации </t>
  </si>
  <si>
    <t xml:space="preserve">МДОУ "Медновский детский сад "Родничок"
Текущий ремонт помещений лестничной клетки, перерасчёт сметной документации </t>
  </si>
  <si>
    <t xml:space="preserve">МДОУ "Квакшинский детский сад"
Капитальный ремонт кровли здания, перерасчёт сметной документации </t>
  </si>
  <si>
    <t xml:space="preserve">МДОУ "Красногорский детский сад"
Текущий ремонт музыкального зала, перерасчёт сметной документации </t>
  </si>
  <si>
    <t xml:space="preserve">МДОУ "Красногорский детский сад"
Текущий ремонт коридора, перерасчёт сметной документации </t>
  </si>
  <si>
    <t xml:space="preserve">МДОУ "Красногорский детский сад"
Ремонтные работы по замене ртутосордежащих ламп на светодиодные светильники, перерасчёт сметной документации </t>
  </si>
  <si>
    <t>МДОУ "Красногорский детский сад"
Проверка сметной документации на ремонт коридора и музыкального зала</t>
  </si>
  <si>
    <t>1.1</t>
  </si>
  <si>
    <t>1.1.1</t>
  </si>
  <si>
    <t>1</t>
  </si>
  <si>
    <t>1.1.2</t>
  </si>
  <si>
    <t>х</t>
  </si>
  <si>
    <t>1.2</t>
  </si>
  <si>
    <t>1.2.1</t>
  </si>
  <si>
    <t>1.2.2</t>
  </si>
  <si>
    <t>1.3</t>
  </si>
  <si>
    <t>2</t>
  </si>
  <si>
    <t>2.1</t>
  </si>
  <si>
    <t xml:space="preserve">МДОУ "Заволжский детский сад "Колосок"
Текущий ремонт по замене оконных блоков, перерасчёт сметной документации </t>
  </si>
  <si>
    <t xml:space="preserve">Субсидии на финансовое обеспечение выполнения муниципального задания </t>
  </si>
  <si>
    <t>МДОУ "Медновский детский сад"
Капитальный ремонт, монтаж, устройство системы автоматической пожарной сигнализации и системы оповещения и управления эвакуацией людей при пожаре в помещениях здания, пересчёт и согласование сметной документации</t>
  </si>
  <si>
    <t>МДОУ "Дмитрово-Черкасский детский сад"
Капитальный ремонт, монтаж, устройство системы автоматической пожарной сигнализации и системы оповещения и управления эвакуацией людей при пожаре в помещениях здания, пересчёт и согласование сметной документации</t>
  </si>
  <si>
    <t>МДОУ "Красногорский детский сад"
Капитальный ремонт, монтаж, устройство системы автоматической пожарной сигнализации и системы оповещения и управления эвакуацией людей при пожаре в помещениях здания, пересчёт и согласование сметной документации</t>
  </si>
  <si>
    <t>Нераспределенный остаток субсидий на иные цели</t>
  </si>
  <si>
    <t>МДОУ "Медновский детский сад "Родничок"
Устройство, ремонт, дооборудование, модернизация системы видеонаблюдения, перерасчёт сметной документации</t>
  </si>
  <si>
    <t>МДОУ "Медновский детский сад"
Устройство, ремонт, дооборудование, модернизация системы видеонаблюдения, перерасчёт сметной документации</t>
  </si>
  <si>
    <t xml:space="preserve">МДОУ "Рязановский детский сад"
Устройство, ремонт, дооборудование, модернизация системы видеонаблюдения, перерасчёт сметной документации
</t>
  </si>
  <si>
    <t>МДОУ "Заборовский детский сад"
Устройство ограждения, перерасчёт сметной документации</t>
  </si>
  <si>
    <t>МДОУ "Рязановский детский сад"
Разработка сметной документации, перерасчёт сметной документации на капитальный ремонт ограждения</t>
  </si>
  <si>
    <t>МОУ "Тверская СОШ"
Капитальный ремонт кровли здания</t>
  </si>
  <si>
    <t>МОУ "Тверская СОШ"
Разработка проектно - сметной документации, согласования сметной документации в экспертизе, осуществление строительного контроля по капитальному ремонту кровли здания</t>
  </si>
  <si>
    <t>МОУ "Михайловская СОШ" 
Пересчёт сметной документации в текущий уровень цен на капитальный ремонт спортзала, подсобных помещений, раздевалок, санузла</t>
  </si>
  <si>
    <t>МОУ "Горютинская СОШ"
Проведение капитального ремонта здания муниципальных общеобразовательных организаций и оснащение их оборудованием, разработка проектно-сметной документации</t>
  </si>
  <si>
    <t>МОУ "Медновская СОШ"
Проведение капитального ремонта здания муниципальных общеобразовательных организаций и оснащение их оборудованием, разработка проектно-сметной документации</t>
  </si>
  <si>
    <t xml:space="preserve">МОУ "Большеборковская СОШ"
Разработка проектно - сметной документации, проверка достоверности сметной документации, согласовательные процедуры на капитальный ремонт помещений для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за счёт средств районного бюджета для создания центра образования "Точка роста", приобретение логотипов, брендирование, приобретение солнецезащитных устройств на окна, сантехнических товаров </t>
  </si>
  <si>
    <t xml:space="preserve">МОУ "Езвинская СОШ"
Разработка проектно - сметной документации, проверка достоверности сметной документации, согласовательные процедуры на капитальный ремонт помещений для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за счёт средств районного бюджета для создания центра образования "Точка роста", приобретение логотипов, брендирование, приобретение солнецезащитных устройств на окна, сантехнических товаров </t>
  </si>
  <si>
    <t xml:space="preserve">МОУ "Колталовская СОШ"
Разработка проектно - сметной документации, проверка достоверности сметной документации, согласовательные процедуры на капитальный ремонт помещений для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за счёт средств районного бюджета для создания центра образования "Точка роста", приобретение логотипов, брендирование, приобретение солнецезащитных устройств на окна, сантехнических товаров </t>
  </si>
  <si>
    <t xml:space="preserve">МОУ "Пушкинская СОШ"
Разработка проектно - сметной документации, проверка достоверности сметной документации, согласовательные процедуры на капитальный ремонт помещений для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за счёт средств районного бюджета для создания центра образования "Точка роста", приобретение логотипов, брендирование, приобретение солнецезащитных устройств на окна, сантехнических товаров </t>
  </si>
  <si>
    <t xml:space="preserve">МОУ "Рождественская СОШ"
Разработка проектно - сметной документации, проверка достоверности сметной документации, согласовательные процедуры на капитальный ремонт помещений для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за счёт средств районного бюджета для создания центра образования "Точка роста", приобретение логотипов, брендирование, приобретение солнецезащитных устройств на окна, сантехнических товаров </t>
  </si>
  <si>
    <t xml:space="preserve">МОУ "Славновская ООШ"
Разработка проектно - сметной документации, проверка достоверности сметной документации, согласовательные процедуры на капитальный ремонт помещений для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за счёт средств районного бюджета для создания центра образования "Точка роста", приобретение логотипов, брендирование, приобретение солнецезащитных устройств на окна, сантехнических товаров </t>
  </si>
  <si>
    <t xml:space="preserve">МОУ "Черногубовская СОШ"
Разработка проектно - сметной документации, проверка достоверности сметной документации, согласовательные процедуры на капитальный ремонт помещений для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за счёт средств районного бюджета для создания центра образования "Точка роста", приобретение логотипов, брендирование, приобретение солнецезащитных устройств на окна, сантехнических товаров </t>
  </si>
  <si>
    <t xml:space="preserve">МОУ "Большеборковская СОШ"
Приобретение и установка пандуса, перерасчёт сметной документации </t>
  </si>
  <si>
    <t xml:space="preserve">МОУ "Михайловская СОШ"
Капитальный ремонт спортивного зала, перерасчёт сметной документации </t>
  </si>
  <si>
    <t xml:space="preserve">МОУ "Колталовская СОШ"
Капитальный ремонт по замене оконных блоков, перерасчёт сметной документации </t>
  </si>
  <si>
    <t xml:space="preserve">МОУ "Михайловская СОШ"
Капитальный ремонт по замене оконных блоков, перерасчёт сметной документации </t>
  </si>
  <si>
    <t xml:space="preserve">МОУ "Оршинская СОШ"
Капитальный ремонт по замене оконных блоков, перерасчёт сметной документации </t>
  </si>
  <si>
    <t xml:space="preserve">МОУ "Черногубовская СОШ"
Разработка проектно-сметной документации капитальный ремонт по замене оконных блоков </t>
  </si>
  <si>
    <t>МОУ "Колталовская СОШ"
Устройство молниезащиты здания, перерасчёт сметной документации</t>
  </si>
  <si>
    <t>МОУ "Квакшинская СОШ"
Приобретение противопожарных дверей (4 шт.)</t>
  </si>
  <si>
    <t>МОУ "Медновская СОШ"
Монтаж системы молниезащиты (Дмитровский детский сад), перерасчёт сметной документации</t>
  </si>
  <si>
    <t>МОУ "Пушкинская СОШ"
Изготовление и установка ограждения крылец (7 шт.), проверка сметной документации</t>
  </si>
  <si>
    <t xml:space="preserve">МОУ "Щербининская СОШ"
Установка ограждения на эвакуационных выходах, перерасчёт сметной документации </t>
  </si>
  <si>
    <t>МОУ "Михайловская СОШ"
Установка противопожарных дверей на эвакуационные выходы и силового распределительного шкафа в коридор спортивного зала</t>
  </si>
  <si>
    <t>МОУ "Пушкинская СОШ"
Капитальный ремонт системы АПС и системы оповещения и управления эвакуации людей при пожаре в помещениях здания филиала "Пушкинский детский сад"</t>
  </si>
  <si>
    <t>МОУ "Верхневолжская СОШ"
Проведение комплекса работ по повышениию антитеррористической защищенности, перерасчёт сметной документации</t>
  </si>
  <si>
    <t xml:space="preserve">МОУ "Квакшинская СОШ"
Проведение комплекса работ по повышениию антитеррористической защищенности, перерасчёт сметной документации </t>
  </si>
  <si>
    <t>МОУ "Краснопресненская СОШ"
Проведение комплекса работ по повышениию антитеррористической защищенности, перерасчёт сметной документации</t>
  </si>
  <si>
    <t>МОУ "Горютинская СОШ"
Установка забора вокруг территории школы</t>
  </si>
  <si>
    <t>МОУ "Большеборковская СОШ"
Монтаж системы контроля и управления доступом (автоматика ворот, видеодомофон на калитку)</t>
  </si>
  <si>
    <t>МОУ "Колталовская СОШ"
Устройство, монтаж системы удаленного доступа на калитке центрального входа на территорию школы и автматического замка на ворота</t>
  </si>
  <si>
    <t>МОУ "Михайловская СОШ"
Монтаж системы СКУД (вход на территорию, калитка)</t>
  </si>
  <si>
    <t>МОУ "Никулинская СОШ"
Монтаж системы СКУД (вход на территорию, калитка)</t>
  </si>
  <si>
    <t>МОУ "Суховерковская СОШ"
Установка электромагнитных замков на калитку, входные двери, монтаж системы контроля доступом на входную дверь и калитку</t>
  </si>
  <si>
    <t>1.1.2.1</t>
  </si>
  <si>
    <t>1.1.2.2</t>
  </si>
  <si>
    <t>1.1.2.3</t>
  </si>
  <si>
    <t>1.1.3</t>
  </si>
  <si>
    <t>1.2.1.1</t>
  </si>
  <si>
    <t>1.2.1.2</t>
  </si>
  <si>
    <t>1.2.1.3</t>
  </si>
  <si>
    <t>1.2.1.4</t>
  </si>
  <si>
    <t>1.2.1.5</t>
  </si>
  <si>
    <t>1.2.1.6</t>
  </si>
  <si>
    <t>1.2.1.7</t>
  </si>
  <si>
    <t>1.2.1.8</t>
  </si>
  <si>
    <t>1.2.1.9</t>
  </si>
  <si>
    <t>1.2.1.10</t>
  </si>
  <si>
    <t>1.2.1.11</t>
  </si>
  <si>
    <t>1.3.1</t>
  </si>
  <si>
    <t>1.3.1.1</t>
  </si>
  <si>
    <t>1.4</t>
  </si>
  <si>
    <t>1.4.1</t>
  </si>
  <si>
    <t>1.4.1.1</t>
  </si>
  <si>
    <t>1.4.1.2</t>
  </si>
  <si>
    <t>1.4.1.3</t>
  </si>
  <si>
    <t>1.4.1.4</t>
  </si>
  <si>
    <t>1.4.1.5</t>
  </si>
  <si>
    <t>1.4.2</t>
  </si>
  <si>
    <t>1.4.2.1</t>
  </si>
  <si>
    <t>1.4.2.2</t>
  </si>
  <si>
    <t>1.4.2.3</t>
  </si>
  <si>
    <t>1.4.2.4</t>
  </si>
  <si>
    <t>1.4.2.5</t>
  </si>
  <si>
    <t>1.4.2.6</t>
  </si>
  <si>
    <t>1.4.2.7</t>
  </si>
  <si>
    <t>2.1.1</t>
  </si>
  <si>
    <t>2.1.2</t>
  </si>
  <si>
    <t>2.1.2.1</t>
  </si>
  <si>
    <t>2.1.2.2</t>
  </si>
  <si>
    <t>2.1.2.3</t>
  </si>
  <si>
    <t>2.1.3</t>
  </si>
  <si>
    <t>2.1.4</t>
  </si>
  <si>
    <t>2.2</t>
  </si>
  <si>
    <t>2.2.1</t>
  </si>
  <si>
    <t>2.2.1.1</t>
  </si>
  <si>
    <t>2.2.1.2</t>
  </si>
  <si>
    <t>2.2.1.3</t>
  </si>
  <si>
    <t>2.2.1.4</t>
  </si>
  <si>
    <t>2.2.2</t>
  </si>
  <si>
    <t>2.2.2.1</t>
  </si>
  <si>
    <t>2.2.2.2</t>
  </si>
  <si>
    <t>2.2.2.3</t>
  </si>
  <si>
    <t>2.2.3</t>
  </si>
  <si>
    <t>2.2.3.1</t>
  </si>
  <si>
    <t>2.2.3.2</t>
  </si>
  <si>
    <t>2.2.3.3</t>
  </si>
  <si>
    <t>2.2.3.4</t>
  </si>
  <si>
    <t>2.2.3.5</t>
  </si>
  <si>
    <t>2.2.3.6</t>
  </si>
  <si>
    <t>2.2.3.7</t>
  </si>
  <si>
    <t>2.2.4</t>
  </si>
  <si>
    <t>2.2.4.1</t>
  </si>
  <si>
    <t>2.2.5</t>
  </si>
  <si>
    <t>2.2.5.1</t>
  </si>
  <si>
    <t>2.2.5.2</t>
  </si>
  <si>
    <t>2.3</t>
  </si>
  <si>
    <t>2.3.1</t>
  </si>
  <si>
    <t>2.3.1.1</t>
  </si>
  <si>
    <t>2.3.1.2</t>
  </si>
  <si>
    <t>2.3.1.3</t>
  </si>
  <si>
    <t>2.3.1.4</t>
  </si>
  <si>
    <t>2.4</t>
  </si>
  <si>
    <t>2.4.1</t>
  </si>
  <si>
    <t>2.4.1.1</t>
  </si>
  <si>
    <t>2.4.1.2</t>
  </si>
  <si>
    <t>2.4.1.3</t>
  </si>
  <si>
    <t>2.4.1.4</t>
  </si>
  <si>
    <t>2.4.1.5</t>
  </si>
  <si>
    <t>2.4.1.6</t>
  </si>
  <si>
    <t>2.4.1.7</t>
  </si>
  <si>
    <t>2.4.1.8</t>
  </si>
  <si>
    <t>2.4.2</t>
  </si>
  <si>
    <t>2.4.2.1</t>
  </si>
  <si>
    <t>2.4.2.2</t>
  </si>
  <si>
    <t>2.4.2.3</t>
  </si>
  <si>
    <t>2.4.2.4</t>
  </si>
  <si>
    <t>2.4.2.5</t>
  </si>
  <si>
    <t>2.4.2.6</t>
  </si>
  <si>
    <t>2.4.2.7</t>
  </si>
  <si>
    <t>2.4.2.8</t>
  </si>
  <si>
    <t>2.4.2.9</t>
  </si>
  <si>
    <t>2.4.2.10</t>
  </si>
  <si>
    <t>Задача 5 подпрограмы 2 "Обеспечение доступности качественных образовательных услуг в общеобразовательныз учреждениях вне зависимости от места проживания и состояния здоровия обучающихся"</t>
  </si>
  <si>
    <t>2.5</t>
  </si>
  <si>
    <t>2.5.1</t>
  </si>
  <si>
    <t>2.5.2</t>
  </si>
  <si>
    <t>2.6</t>
  </si>
  <si>
    <t>2.6.1</t>
  </si>
  <si>
    <t>2.6.2</t>
  </si>
  <si>
    <t>2.6.3</t>
  </si>
  <si>
    <t>2.6.4</t>
  </si>
  <si>
    <t>2.7</t>
  </si>
  <si>
    <t>2.7.1</t>
  </si>
  <si>
    <t>2.7.2</t>
  </si>
  <si>
    <t>2.7.3</t>
  </si>
  <si>
    <t>2.7.3.1</t>
  </si>
  <si>
    <t>2.7.3.2</t>
  </si>
  <si>
    <t>3</t>
  </si>
  <si>
    <t>3.1</t>
  </si>
  <si>
    <t>3.1.1</t>
  </si>
  <si>
    <t>3.1.2</t>
  </si>
  <si>
    <t>3.1.3</t>
  </si>
  <si>
    <t>3.1.4</t>
  </si>
  <si>
    <t>4</t>
  </si>
  <si>
    <t>4.1</t>
  </si>
  <si>
    <t>4.1.1</t>
  </si>
  <si>
    <t>4.2</t>
  </si>
  <si>
    <t>4.2.1</t>
  </si>
  <si>
    <t>5</t>
  </si>
  <si>
    <t>5.1</t>
  </si>
  <si>
    <r>
      <rPr>
        <sz val="12"/>
        <rFont val="Times New Roman"/>
        <family val="1"/>
        <charset val="204"/>
      </rPr>
      <t>Мероприятие подпрограммы 5.03 "Детский сад на 110 мест по адресу: Тверская область, Калининский муниципальный округ, д. Мермерины"</t>
    </r>
  </si>
  <si>
    <t>5.1.1</t>
  </si>
  <si>
    <t>6</t>
  </si>
  <si>
    <t>6.1</t>
  </si>
  <si>
    <t>6.1.1</t>
  </si>
  <si>
    <t>Создание условий отвечающих требованиям санитарно-эпидемиологическим нормам, требованиям к противопожарным антитеррористеческим нормам для реализации
программы дошкольного образования</t>
  </si>
  <si>
    <t>Обеспечение 
деятельности управления образования администрации Калининского района</t>
  </si>
  <si>
    <t>1.2.3</t>
  </si>
  <si>
    <t>2.1.5</t>
  </si>
  <si>
    <t>Мероприятие    подпрограммы 1.06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</si>
  <si>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Исп.: Соколова И.С., 33-14-76</t>
  </si>
  <si>
    <t>Мероприятие подпрограммы 2.03 "Расходы на оснащение муниципальных образовательных организаций, реализующих программу дошкольного образования, уличными игровыми комплексами" 
устройство прогулочной площадки в МДОУ "Квакшинский детский сад"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</si>
</sst>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charset val="204"/>
      <scheme val="minor"/>
    </font>
    <font>
      <sz val="14"/>
      <color rgb="FF000000"/>
      <name val="Times New Roman"/>
      <family val="1"/>
      <charset val="204"/>
    </font>
    <font>
      <b/>
      <sz val="14"/>
      <color rgb="FF000000"/>
      <name val="Times New Roman"/>
      <family val="1"/>
      <charset val="204"/>
    </font>
    <font>
      <sz val="12"/>
      <color rgb="FF000000"/>
      <name val="Times New Roman"/>
      <family val="1"/>
      <charset val="204"/>
    </font>
    <font>
      <sz val="12"/>
      <color rgb="FF000000"/>
      <name val="Calibri"/>
      <family val="2"/>
      <charset val="204"/>
    </font>
    <font>
      <sz val="9"/>
      <color rgb="FF000000"/>
      <name val="Times New Roman"/>
      <family val="1"/>
      <charset val="204"/>
    </font>
    <font>
      <b/>
      <sz val="11"/>
      <color theme="1"/>
      <name val="Calibri"/>
      <family val="2"/>
      <charset val="204"/>
      <scheme val="minor"/>
    </font>
    <font>
      <sz val="11"/>
      <color theme="1"/>
      <name val="Times New Roman"/>
      <family val="1"/>
      <charset val="204"/>
    </font>
    <font>
      <b/>
      <sz val="11"/>
      <color theme="1"/>
      <name val="Times New Roman"/>
      <family val="1"/>
      <charset val="204"/>
    </font>
    <font>
      <sz val="12"/>
      <color theme="1"/>
      <name val="Times New Roman"/>
      <family val="1"/>
      <charset val="204"/>
    </font>
    <font>
      <u/>
      <sz val="12"/>
      <color theme="1"/>
      <name val="Times New Roman"/>
      <family val="1"/>
      <charset val="204"/>
    </font>
    <font>
      <sz val="9"/>
      <color theme="1"/>
      <name val="Times New Roman"/>
      <family val="1"/>
      <charset val="204"/>
    </font>
    <font>
      <b/>
      <sz val="11"/>
      <color rgb="FF000000"/>
      <name val="Times New Roman"/>
      <family val="1"/>
      <charset val="204"/>
    </font>
    <font>
      <b/>
      <sz val="12"/>
      <name val="Times New Roman"/>
      <family val="1"/>
      <charset val="204"/>
    </font>
    <font>
      <sz val="12"/>
      <name val="Times New Roman"/>
      <family val="1"/>
      <charset val="204"/>
    </font>
    <font>
      <sz val="11"/>
      <name val="Times New Roman"/>
      <family val="1"/>
      <charset val="204"/>
    </font>
    <font>
      <sz val="11"/>
      <name val="Calibri"/>
      <family val="2"/>
      <charset val="204"/>
      <scheme val="minor"/>
    </font>
    <font>
      <sz val="14"/>
      <name val="Times New Roman"/>
      <family val="1"/>
      <charset val="204"/>
    </font>
    <font>
      <b/>
      <sz val="14"/>
      <name val="Times New Roman"/>
      <family val="1"/>
      <charset val="204"/>
    </font>
    <font>
      <b/>
      <sz val="11"/>
      <name val="Calibri"/>
      <family val="2"/>
      <charset val="204"/>
      <scheme val="minor"/>
    </font>
    <font>
      <b/>
      <sz val="11"/>
      <name val="Times New Roman"/>
      <family val="1"/>
      <charset val="204"/>
    </font>
    <font>
      <b/>
      <sz val="10"/>
      <color rgb="FF000000"/>
      <name val="Arial Cyr"/>
    </font>
    <font>
      <sz val="10"/>
      <name val="Times New Roman"/>
      <family val="1"/>
      <charset val="204"/>
    </font>
  </fonts>
  <fills count="3">
    <fill>
      <patternFill patternType="none"/>
    </fill>
    <fill>
      <patternFill patternType="gray125"/>
    </fill>
    <fill>
      <patternFill patternType="solid">
        <fgColor rgb="FFFFFF99"/>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4" fontId="21" fillId="2" borderId="14">
      <alignment horizontal="right" vertical="top" shrinkToFit="1"/>
    </xf>
  </cellStyleXfs>
  <cellXfs count="104">
    <xf numFmtId="0" fontId="0" fillId="0" borderId="0" xfId="0"/>
    <xf numFmtId="0" fontId="0" fillId="0" borderId="0" xfId="0" applyAlignment="1">
      <alignment wrapText="1"/>
    </xf>
    <xf numFmtId="0" fontId="0" fillId="0" borderId="0" xfId="0"/>
    <xf numFmtId="0" fontId="0" fillId="0" borderId="0" xfId="0" applyBorder="1" applyAlignment="1">
      <alignment wrapText="1"/>
    </xf>
    <xf numFmtId="0" fontId="9" fillId="0" borderId="0" xfId="0" applyFont="1"/>
    <xf numFmtId="0" fontId="7" fillId="0" borderId="1" xfId="0" applyFont="1" applyFill="1" applyBorder="1" applyAlignment="1">
      <alignment horizontal="left" vertical="center"/>
    </xf>
    <xf numFmtId="0" fontId="0" fillId="0" borderId="1" xfId="0" applyFill="1" applyBorder="1" applyAlignment="1">
      <alignment horizontal="left" vertical="center"/>
    </xf>
    <xf numFmtId="0" fontId="0" fillId="0" borderId="1" xfId="0" applyFill="1" applyBorder="1" applyAlignment="1">
      <alignment vertical="center"/>
    </xf>
    <xf numFmtId="0" fontId="7" fillId="0" borderId="1" xfId="0" applyFont="1" applyFill="1" applyBorder="1" applyAlignment="1">
      <alignment horizontal="left" vertical="center" wrapText="1"/>
    </xf>
    <xf numFmtId="0" fontId="8" fillId="0" borderId="4" xfId="0" applyFont="1" applyFill="1" applyBorder="1" applyAlignment="1">
      <alignment horizontal="left" vertical="center" wrapText="1"/>
    </xf>
    <xf numFmtId="0" fontId="0" fillId="0" borderId="4" xfId="0" applyFill="1" applyBorder="1" applyAlignment="1">
      <alignment horizontal="left" vertical="center"/>
    </xf>
    <xf numFmtId="0" fontId="0" fillId="0" borderId="4" xfId="0" applyFill="1" applyBorder="1" applyAlignment="1">
      <alignment vertical="center"/>
    </xf>
    <xf numFmtId="0" fontId="0" fillId="0" borderId="5" xfId="0" applyFill="1" applyBorder="1" applyAlignment="1">
      <alignment vertical="center"/>
    </xf>
    <xf numFmtId="0" fontId="0" fillId="0" borderId="7" xfId="0" applyFill="1" applyBorder="1" applyAlignment="1">
      <alignment vertical="center"/>
    </xf>
    <xf numFmtId="0" fontId="7" fillId="0" borderId="9" xfId="0" applyFont="1" applyFill="1" applyBorder="1" applyAlignment="1">
      <alignment horizontal="left" vertical="center"/>
    </xf>
    <xf numFmtId="0" fontId="0" fillId="0" borderId="9" xfId="0" applyFill="1" applyBorder="1" applyAlignment="1">
      <alignment horizontal="left" vertical="center"/>
    </xf>
    <xf numFmtId="0" fontId="0" fillId="0" borderId="9" xfId="0" applyFill="1" applyBorder="1" applyAlignment="1">
      <alignment vertical="center"/>
    </xf>
    <xf numFmtId="0" fontId="0" fillId="0" borderId="10" xfId="0" applyFill="1" applyBorder="1" applyAlignment="1">
      <alignment vertical="center"/>
    </xf>
    <xf numFmtId="0" fontId="8" fillId="0" borderId="2" xfId="0" applyFont="1" applyBorder="1" applyAlignment="1">
      <alignment horizontal="center" vertical="center"/>
    </xf>
    <xf numFmtId="0" fontId="12" fillId="0" borderId="2" xfId="0" applyFont="1" applyFill="1" applyBorder="1" applyAlignment="1">
      <alignment horizontal="center" vertical="center" wrapText="1"/>
    </xf>
    <xf numFmtId="0" fontId="7" fillId="0" borderId="0" xfId="0" applyFont="1" applyBorder="1" applyAlignment="1">
      <alignment horizontal="center" vertical="center" wrapText="1"/>
    </xf>
    <xf numFmtId="0" fontId="0" fillId="0" borderId="0" xfId="0" applyBorder="1" applyAlignment="1">
      <alignment vertical="center" wrapText="1"/>
    </xf>
    <xf numFmtId="0" fontId="0" fillId="0" borderId="0" xfId="0" applyFill="1" applyBorder="1" applyAlignment="1">
      <alignment vertical="center"/>
    </xf>
    <xf numFmtId="0" fontId="7" fillId="0" borderId="0" xfId="0" applyFont="1" applyFill="1" applyBorder="1" applyAlignment="1">
      <alignment horizontal="left" vertical="center"/>
    </xf>
    <xf numFmtId="0" fontId="0" fillId="0" borderId="0" xfId="0" applyFill="1" applyBorder="1" applyAlignment="1">
      <alignment horizontal="left" vertical="center"/>
    </xf>
    <xf numFmtId="0" fontId="16" fillId="0" borderId="0" xfId="0" applyFont="1" applyFill="1"/>
    <xf numFmtId="49"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20" fillId="0" borderId="1" xfId="0" applyFont="1" applyFill="1" applyBorder="1" applyAlignment="1">
      <alignment horizontal="left" vertical="center" wrapText="1"/>
    </xf>
    <xf numFmtId="4" fontId="15" fillId="0" borderId="1" xfId="0" applyNumberFormat="1" applyFont="1" applyFill="1" applyBorder="1" applyAlignment="1">
      <alignment horizontal="center" vertical="center"/>
    </xf>
    <xf numFmtId="0" fontId="15" fillId="0" borderId="0" xfId="0" applyFont="1" applyFill="1"/>
    <xf numFmtId="0" fontId="20" fillId="0" borderId="1" xfId="0" applyFont="1" applyFill="1" applyBorder="1" applyAlignment="1">
      <alignment horizontal="left" vertical="center"/>
    </xf>
    <xf numFmtId="49" fontId="16" fillId="0" borderId="0" xfId="0" applyNumberFormat="1" applyFont="1" applyFill="1" applyAlignment="1">
      <alignment vertical="top"/>
    </xf>
    <xf numFmtId="0" fontId="16" fillId="0" borderId="0" xfId="0" applyFont="1" applyFill="1" applyAlignment="1">
      <alignment vertical="top"/>
    </xf>
    <xf numFmtId="49" fontId="16" fillId="0" borderId="0" xfId="0" applyNumberFormat="1" applyFont="1" applyFill="1" applyAlignment="1"/>
    <xf numFmtId="0" fontId="16" fillId="0" borderId="0" xfId="0" applyFont="1" applyFill="1" applyAlignment="1"/>
    <xf numFmtId="49" fontId="16" fillId="0" borderId="0" xfId="0" applyNumberFormat="1" applyFont="1" applyFill="1"/>
    <xf numFmtId="0" fontId="17" fillId="0" borderId="0" xfId="0" applyFont="1" applyFill="1" applyAlignment="1">
      <alignment horizontal="right" vertical="center" wrapText="1"/>
    </xf>
    <xf numFmtId="0" fontId="17" fillId="0" borderId="0" xfId="0" applyFont="1" applyFill="1" applyAlignment="1">
      <alignment horizontal="center" vertical="center" wrapText="1"/>
    </xf>
    <xf numFmtId="49" fontId="16" fillId="0" borderId="0" xfId="0" applyNumberFormat="1" applyFont="1" applyFill="1" applyAlignment="1">
      <alignment wrapText="1"/>
    </xf>
    <xf numFmtId="0" fontId="16" fillId="0" borderId="0" xfId="0" applyFont="1" applyFill="1" applyAlignment="1">
      <alignment wrapText="1"/>
    </xf>
    <xf numFmtId="0" fontId="16" fillId="0" borderId="0" xfId="0" applyFont="1" applyFill="1" applyBorder="1" applyAlignment="1">
      <alignment wrapText="1"/>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6" fillId="0" borderId="0" xfId="0" applyFont="1" applyFill="1" applyAlignment="1">
      <alignment horizontal="center"/>
    </xf>
    <xf numFmtId="4" fontId="16" fillId="0" borderId="0" xfId="0" applyNumberFormat="1" applyFont="1" applyFill="1"/>
    <xf numFmtId="4" fontId="15" fillId="0" borderId="0" xfId="0" applyNumberFormat="1" applyFont="1" applyFill="1"/>
    <xf numFmtId="49" fontId="15" fillId="0" borderId="1" xfId="0" applyNumberFormat="1"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5" fillId="0" borderId="13" xfId="0" applyFont="1" applyFill="1" applyBorder="1" applyAlignment="1">
      <alignment horizontal="left" vertical="center" wrapText="1"/>
    </xf>
    <xf numFmtId="49" fontId="22" fillId="0" borderId="0" xfId="0" applyNumberFormat="1" applyFont="1" applyFill="1" applyAlignment="1">
      <alignment horizontal="left"/>
    </xf>
    <xf numFmtId="0" fontId="15"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 xfId="0"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0" fontId="20" fillId="0" borderId="1" xfId="0" applyFont="1" applyFill="1" applyBorder="1" applyAlignment="1">
      <alignment vertical="center" wrapText="1"/>
    </xf>
    <xf numFmtId="0" fontId="18" fillId="0" borderId="0" xfId="0" applyFont="1" applyFill="1" applyAlignment="1">
      <alignment horizontal="center" wrapText="1"/>
    </xf>
    <xf numFmtId="49"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49" fontId="20" fillId="0" borderId="1" xfId="0" applyNumberFormat="1" applyFont="1" applyFill="1" applyBorder="1" applyAlignment="1">
      <alignment vertical="center" wrapText="1"/>
    </xf>
    <xf numFmtId="0" fontId="17" fillId="0" borderId="0" xfId="0" applyFont="1" applyFill="1" applyAlignment="1">
      <alignment horizontal="right" wrapText="1"/>
    </xf>
    <xf numFmtId="0" fontId="17" fillId="0" borderId="0" xfId="0" applyFont="1" applyFill="1" applyAlignment="1">
      <alignment horizontal="right" vertical="top" wrapText="1"/>
    </xf>
    <xf numFmtId="0" fontId="17" fillId="0" borderId="0" xfId="0" applyFont="1" applyFill="1" applyAlignment="1">
      <alignment horizontal="right" vertical="top"/>
    </xf>
    <xf numFmtId="0" fontId="14" fillId="0" borderId="0" xfId="0" applyFont="1" applyFill="1" applyAlignment="1">
      <alignment horizontal="center" wrapText="1"/>
    </xf>
    <xf numFmtId="0" fontId="15" fillId="0" borderId="0" xfId="0" applyFont="1" applyFill="1" applyBorder="1" applyAlignment="1">
      <alignment horizontal="right" vertical="center" wrapText="1"/>
    </xf>
    <xf numFmtId="0" fontId="16" fillId="0" borderId="0" xfId="0" applyFont="1" applyFill="1" applyBorder="1" applyAlignment="1">
      <alignment horizontal="right" vertical="center" wrapText="1"/>
    </xf>
    <xf numFmtId="0" fontId="19"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Border="1" applyAlignment="1">
      <alignment horizontal="center" vertical="center" wrapText="1"/>
    </xf>
    <xf numFmtId="0" fontId="0" fillId="0" borderId="4" xfId="0" applyFill="1" applyBorder="1" applyAlignment="1">
      <alignment vertical="center" wrapText="1"/>
    </xf>
    <xf numFmtId="0" fontId="0" fillId="0" borderId="1" xfId="0" applyFill="1" applyBorder="1" applyAlignment="1">
      <alignment vertical="center" wrapText="1"/>
    </xf>
    <xf numFmtId="0" fontId="0" fillId="0" borderId="9" xfId="0" applyBorder="1" applyAlignment="1">
      <alignment vertical="center" wrapText="1"/>
    </xf>
    <xf numFmtId="49" fontId="7" fillId="0" borderId="3"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9" fontId="7" fillId="0" borderId="8" xfId="0" applyNumberFormat="1" applyFont="1" applyBorder="1" applyAlignment="1">
      <alignment horizontal="center" vertical="center" wrapText="1"/>
    </xf>
    <xf numFmtId="0" fontId="1" fillId="0" borderId="0" xfId="0" applyFont="1" applyAlignment="1">
      <alignment horizontal="right"/>
    </xf>
    <xf numFmtId="0" fontId="1" fillId="0" borderId="0" xfId="0" applyFont="1" applyAlignment="1">
      <alignment horizontal="right" vertical="center" wrapText="1"/>
    </xf>
    <xf numFmtId="0" fontId="1" fillId="0" borderId="0" xfId="0" applyFont="1" applyAlignment="1">
      <alignment horizontal="right" wrapText="1"/>
    </xf>
    <xf numFmtId="0" fontId="12" fillId="0" borderId="1" xfId="0" applyFont="1" applyFill="1" applyBorder="1" applyAlignment="1">
      <alignment horizontal="center" vertical="center" wrapText="1"/>
    </xf>
    <xf numFmtId="0" fontId="0" fillId="0" borderId="2"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Font="1" applyBorder="1" applyAlignment="1">
      <alignment horizontal="center" vertical="center" wrapText="1"/>
    </xf>
    <xf numFmtId="0" fontId="7" fillId="0" borderId="0" xfId="0" applyFont="1" applyBorder="1" applyAlignment="1">
      <alignment horizontal="right" vertical="center" wrapText="1"/>
    </xf>
    <xf numFmtId="0" fontId="0" fillId="0" borderId="0" xfId="0" applyBorder="1" applyAlignment="1">
      <alignment horizontal="right" vertical="center" wrapText="1"/>
    </xf>
    <xf numFmtId="0" fontId="9" fillId="0" borderId="0" xfId="0" applyFont="1" applyAlignment="1">
      <alignment wrapText="1"/>
    </xf>
    <xf numFmtId="0" fontId="9" fillId="0" borderId="0" xfId="0" applyFont="1" applyAlignment="1"/>
    <xf numFmtId="0" fontId="11" fillId="0" borderId="0" xfId="0" applyFont="1" applyAlignment="1"/>
    <xf numFmtId="0" fontId="12" fillId="0" borderId="2" xfId="0" applyFont="1" applyFill="1" applyBorder="1" applyAlignment="1">
      <alignment horizontal="center" vertical="center" wrapText="1"/>
    </xf>
    <xf numFmtId="0" fontId="6" fillId="0" borderId="11" xfId="0" applyFont="1" applyBorder="1" applyAlignment="1">
      <alignment vertical="center" wrapText="1"/>
    </xf>
    <xf numFmtId="0" fontId="0" fillId="0" borderId="12" xfId="0" applyFont="1" applyBorder="1" applyAlignment="1">
      <alignment vertical="center" wrapText="1"/>
    </xf>
    <xf numFmtId="0" fontId="12" fillId="0" borderId="11" xfId="0" applyFont="1" applyFill="1" applyBorder="1" applyAlignment="1">
      <alignment horizontal="center" vertical="center" wrapText="1"/>
    </xf>
    <xf numFmtId="0" fontId="0" fillId="0" borderId="12" xfId="0" applyFont="1" applyBorder="1" applyAlignment="1">
      <alignment horizontal="center" vertical="center" wrapText="1"/>
    </xf>
    <xf numFmtId="0" fontId="2" fillId="0" borderId="0" xfId="0" applyFont="1" applyAlignment="1">
      <alignment horizontal="center" wrapText="1"/>
    </xf>
    <xf numFmtId="0" fontId="3" fillId="0" borderId="0" xfId="0" applyFont="1" applyAlignment="1">
      <alignment horizontal="center" wrapText="1"/>
    </xf>
    <xf numFmtId="0" fontId="4" fillId="0" borderId="0" xfId="0" applyFont="1" applyAlignment="1">
      <alignment wrapText="1"/>
    </xf>
    <xf numFmtId="0" fontId="5" fillId="0" borderId="0" xfId="0" applyFont="1" applyAlignment="1">
      <alignment wrapText="1"/>
    </xf>
  </cellXfs>
  <cellStyles count="2">
    <cellStyle name="xl36" xfId="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13"/>
  <sheetViews>
    <sheetView tabSelected="1" topLeftCell="A286" zoomScaleNormal="100" zoomScaleSheetLayoutView="110" workbookViewId="0">
      <selection activeCell="D2" sqref="D2"/>
    </sheetView>
  </sheetViews>
  <sheetFormatPr defaultRowHeight="15" x14ac:dyDescent="0.25"/>
  <cols>
    <col min="1" max="1" width="8.28515625" style="37" customWidth="1"/>
    <col min="2" max="2" width="66.7109375" style="25" customWidth="1"/>
    <col min="3" max="3" width="13.5703125" style="25" bestFit="1" customWidth="1"/>
    <col min="4" max="4" width="12.5703125" style="25" bestFit="1" customWidth="1"/>
    <col min="5" max="5" width="13.5703125" style="25" bestFit="1" customWidth="1"/>
    <col min="6" max="6" width="12.5703125" style="25" bestFit="1" customWidth="1"/>
    <col min="7" max="7" width="13.5703125" style="25" bestFit="1" customWidth="1"/>
    <col min="8" max="8" width="12.5703125" style="25" bestFit="1" customWidth="1"/>
    <col min="9" max="9" width="22.7109375" style="25" customWidth="1"/>
    <col min="10" max="10" width="42.85546875" style="45" customWidth="1"/>
    <col min="11" max="11" width="28" style="25" customWidth="1"/>
    <col min="12" max="12" width="15.28515625" style="25" bestFit="1" customWidth="1"/>
    <col min="13" max="16384" width="9.140625" style="25"/>
  </cols>
  <sheetData>
    <row r="1" spans="1:11" s="34" customFormat="1" ht="18.75" x14ac:dyDescent="0.25">
      <c r="A1" s="33"/>
      <c r="I1" s="66" t="s">
        <v>82</v>
      </c>
      <c r="J1" s="67"/>
      <c r="K1" s="67"/>
    </row>
    <row r="2" spans="1:11" s="36" customFormat="1" ht="18.75" x14ac:dyDescent="0.3">
      <c r="A2" s="35"/>
      <c r="I2" s="65" t="s">
        <v>83</v>
      </c>
      <c r="J2" s="65"/>
      <c r="K2" s="65"/>
    </row>
    <row r="3" spans="1:11" ht="18.75" x14ac:dyDescent="0.25">
      <c r="I3" s="38"/>
      <c r="J3" s="39"/>
      <c r="K3" s="38"/>
    </row>
    <row r="4" spans="1:11" ht="18.75" x14ac:dyDescent="0.3">
      <c r="A4" s="61" t="s">
        <v>0</v>
      </c>
      <c r="B4" s="61"/>
      <c r="C4" s="61"/>
      <c r="D4" s="61"/>
      <c r="E4" s="61"/>
      <c r="F4" s="61"/>
      <c r="G4" s="61"/>
      <c r="H4" s="61"/>
      <c r="I4" s="61"/>
      <c r="J4" s="61"/>
      <c r="K4" s="61"/>
    </row>
    <row r="5" spans="1:11" ht="18.75" x14ac:dyDescent="0.3">
      <c r="A5" s="61" t="s">
        <v>84</v>
      </c>
      <c r="B5" s="61"/>
      <c r="C5" s="61"/>
      <c r="D5" s="61"/>
      <c r="E5" s="61"/>
      <c r="F5" s="61"/>
      <c r="G5" s="61"/>
      <c r="H5" s="61"/>
      <c r="I5" s="61"/>
      <c r="J5" s="61"/>
      <c r="K5" s="61"/>
    </row>
    <row r="6" spans="1:11" ht="15.75" x14ac:dyDescent="0.25">
      <c r="A6" s="68" t="s">
        <v>2</v>
      </c>
      <c r="B6" s="68"/>
      <c r="C6" s="68"/>
      <c r="D6" s="68"/>
      <c r="E6" s="68"/>
      <c r="F6" s="68"/>
      <c r="G6" s="68"/>
      <c r="H6" s="68"/>
      <c r="I6" s="68"/>
      <c r="J6" s="68"/>
      <c r="K6" s="68"/>
    </row>
    <row r="7" spans="1:11" ht="18.75" x14ac:dyDescent="0.3">
      <c r="A7" s="61" t="s">
        <v>77</v>
      </c>
      <c r="B7" s="61"/>
      <c r="C7" s="61"/>
      <c r="D7" s="61"/>
      <c r="E7" s="61"/>
      <c r="F7" s="61"/>
      <c r="G7" s="61"/>
      <c r="H7" s="61"/>
      <c r="I7" s="61"/>
      <c r="J7" s="61"/>
      <c r="K7" s="61"/>
    </row>
    <row r="8" spans="1:11" x14ac:dyDescent="0.25">
      <c r="A8" s="40"/>
      <c r="B8" s="41"/>
      <c r="C8" s="41"/>
      <c r="D8" s="42"/>
      <c r="E8" s="42"/>
      <c r="F8" s="42"/>
      <c r="G8" s="42"/>
      <c r="H8" s="42"/>
      <c r="I8" s="41"/>
      <c r="J8" s="69"/>
      <c r="K8" s="70"/>
    </row>
    <row r="9" spans="1:11" x14ac:dyDescent="0.25">
      <c r="A9" s="62" t="s">
        <v>3</v>
      </c>
      <c r="B9" s="63" t="s">
        <v>12</v>
      </c>
      <c r="C9" s="63" t="s">
        <v>16</v>
      </c>
      <c r="D9" s="71"/>
      <c r="E9" s="71"/>
      <c r="F9" s="71"/>
      <c r="G9" s="71"/>
      <c r="H9" s="71"/>
      <c r="I9" s="63" t="s">
        <v>13</v>
      </c>
      <c r="J9" s="63" t="s">
        <v>14</v>
      </c>
      <c r="K9" s="63" t="s">
        <v>15</v>
      </c>
    </row>
    <row r="10" spans="1:11" x14ac:dyDescent="0.25">
      <c r="A10" s="62"/>
      <c r="B10" s="63"/>
      <c r="C10" s="71"/>
      <c r="D10" s="71"/>
      <c r="E10" s="71"/>
      <c r="F10" s="71"/>
      <c r="G10" s="71"/>
      <c r="H10" s="71"/>
      <c r="I10" s="63"/>
      <c r="J10" s="71"/>
      <c r="K10" s="63"/>
    </row>
    <row r="11" spans="1:11" ht="58.5" customHeight="1" x14ac:dyDescent="0.25">
      <c r="A11" s="62"/>
      <c r="B11" s="63"/>
      <c r="C11" s="72" t="s">
        <v>78</v>
      </c>
      <c r="D11" s="73"/>
      <c r="E11" s="72" t="s">
        <v>79</v>
      </c>
      <c r="F11" s="73" t="s">
        <v>9</v>
      </c>
      <c r="G11" s="72" t="s">
        <v>80</v>
      </c>
      <c r="H11" s="73" t="s">
        <v>10</v>
      </c>
      <c r="I11" s="63"/>
      <c r="J11" s="71"/>
      <c r="K11" s="63"/>
    </row>
    <row r="12" spans="1:11" ht="15.75" x14ac:dyDescent="0.25">
      <c r="A12" s="26"/>
      <c r="B12" s="27"/>
      <c r="C12" s="28"/>
      <c r="D12" s="43"/>
      <c r="E12" s="28"/>
      <c r="F12" s="43"/>
      <c r="G12" s="28"/>
      <c r="H12" s="43"/>
      <c r="I12" s="27"/>
      <c r="J12" s="44"/>
      <c r="K12" s="27"/>
    </row>
    <row r="13" spans="1:11" s="31" customFormat="1" ht="33.75" customHeight="1" x14ac:dyDescent="0.25">
      <c r="A13" s="59" t="s">
        <v>182</v>
      </c>
      <c r="B13" s="64" t="s">
        <v>85</v>
      </c>
      <c r="C13" s="29" t="s">
        <v>18</v>
      </c>
      <c r="D13" s="30">
        <f>D15+D16+D17+D18</f>
        <v>1410538.15105</v>
      </c>
      <c r="E13" s="29" t="s">
        <v>17</v>
      </c>
      <c r="F13" s="30">
        <f>F15+F16+F17+F18</f>
        <v>1050080.81</v>
      </c>
      <c r="G13" s="29" t="s">
        <v>17</v>
      </c>
      <c r="H13" s="30">
        <f>H15+H16+H17+H18</f>
        <v>1023655.71</v>
      </c>
      <c r="I13" s="54" t="s">
        <v>81</v>
      </c>
      <c r="J13" s="58" t="s">
        <v>161</v>
      </c>
      <c r="K13" s="54" t="s">
        <v>158</v>
      </c>
    </row>
    <row r="14" spans="1:11" s="31" customFormat="1" ht="33.75" customHeight="1" x14ac:dyDescent="0.25">
      <c r="A14" s="59"/>
      <c r="B14" s="60"/>
      <c r="C14" s="29" t="s">
        <v>11</v>
      </c>
      <c r="D14" s="30"/>
      <c r="E14" s="29" t="s">
        <v>11</v>
      </c>
      <c r="F14" s="30"/>
      <c r="G14" s="29" t="s">
        <v>11</v>
      </c>
      <c r="H14" s="30"/>
      <c r="I14" s="54"/>
      <c r="J14" s="58"/>
      <c r="K14" s="54"/>
    </row>
    <row r="15" spans="1:11" s="31" customFormat="1" ht="33.75" customHeight="1" x14ac:dyDescent="0.25">
      <c r="A15" s="59"/>
      <c r="B15" s="60"/>
      <c r="C15" s="32" t="s">
        <v>4</v>
      </c>
      <c r="D15" s="30">
        <f>D21+D267+D711+D747+D777+D795</f>
        <v>174409</v>
      </c>
      <c r="E15" s="32" t="s">
        <v>4</v>
      </c>
      <c r="F15" s="30">
        <f>F21+F267+F711+F747+F777+F795</f>
        <v>56180.3</v>
      </c>
      <c r="G15" s="32" t="s">
        <v>4</v>
      </c>
      <c r="H15" s="30">
        <f>H21+H267+H711+H747+H777+H795</f>
        <v>54603.5</v>
      </c>
      <c r="I15" s="54"/>
      <c r="J15" s="58"/>
      <c r="K15" s="54"/>
    </row>
    <row r="16" spans="1:11" s="31" customFormat="1" ht="33.75" customHeight="1" x14ac:dyDescent="0.25">
      <c r="A16" s="59"/>
      <c r="B16" s="60"/>
      <c r="C16" s="32" t="s">
        <v>5</v>
      </c>
      <c r="D16" s="30">
        <f>D22+D268+D712+D748+D778+D796</f>
        <v>710668.87508999999</v>
      </c>
      <c r="E16" s="32" t="s">
        <v>5</v>
      </c>
      <c r="F16" s="30">
        <f>F22+F268+F712+F748+F778+F796</f>
        <v>697499.48</v>
      </c>
      <c r="G16" s="32" t="s">
        <v>5</v>
      </c>
      <c r="H16" s="30">
        <f>H22+H268+H712+H748+H778+H796</f>
        <v>698086.78</v>
      </c>
      <c r="I16" s="54"/>
      <c r="J16" s="58"/>
      <c r="K16" s="54"/>
    </row>
    <row r="17" spans="1:11" s="31" customFormat="1" ht="33.75" customHeight="1" x14ac:dyDescent="0.25">
      <c r="A17" s="59"/>
      <c r="B17" s="60"/>
      <c r="C17" s="32" t="s">
        <v>6</v>
      </c>
      <c r="D17" s="30">
        <f>D23+D269+D713+D749+D779+D797</f>
        <v>525460.27596</v>
      </c>
      <c r="E17" s="32" t="s">
        <v>6</v>
      </c>
      <c r="F17" s="30">
        <f>F23+F269+F713+F749+F779+F797</f>
        <v>296401.03000000003</v>
      </c>
      <c r="G17" s="32" t="s">
        <v>6</v>
      </c>
      <c r="H17" s="30">
        <f>H23+H269+H713+H749+H779+H797</f>
        <v>270965.43</v>
      </c>
      <c r="I17" s="54"/>
      <c r="J17" s="58"/>
      <c r="K17" s="54"/>
    </row>
    <row r="18" spans="1:11" s="31" customFormat="1" ht="33.75" customHeight="1" x14ac:dyDescent="0.25">
      <c r="A18" s="59"/>
      <c r="B18" s="60"/>
      <c r="C18" s="32" t="s">
        <v>7</v>
      </c>
      <c r="D18" s="30">
        <f>D24+D270+D714+D750+D780+D798</f>
        <v>0</v>
      </c>
      <c r="E18" s="32" t="s">
        <v>7</v>
      </c>
      <c r="F18" s="30">
        <f>F24+F270+F714+F750+F780+F798</f>
        <v>0</v>
      </c>
      <c r="G18" s="32" t="s">
        <v>7</v>
      </c>
      <c r="H18" s="30">
        <f>H24+H270+H714+H750+H780+H798</f>
        <v>0</v>
      </c>
      <c r="I18" s="54"/>
      <c r="J18" s="58"/>
      <c r="K18" s="54"/>
    </row>
    <row r="19" spans="1:11" s="31" customFormat="1" x14ac:dyDescent="0.25">
      <c r="A19" s="59" t="s">
        <v>180</v>
      </c>
      <c r="B19" s="60" t="s">
        <v>86</v>
      </c>
      <c r="C19" s="29" t="s">
        <v>18</v>
      </c>
      <c r="D19" s="30">
        <f>D21+D22+D23+D24</f>
        <v>272770.04760000005</v>
      </c>
      <c r="E19" s="29" t="s">
        <v>18</v>
      </c>
      <c r="F19" s="30">
        <f>F21+F22+F23+F24</f>
        <v>240097.95</v>
      </c>
      <c r="G19" s="29" t="s">
        <v>18</v>
      </c>
      <c r="H19" s="30">
        <f>H21+H22+H23+H24</f>
        <v>233203.40000000002</v>
      </c>
      <c r="I19" s="54" t="s">
        <v>81</v>
      </c>
      <c r="J19" s="55" t="s">
        <v>162</v>
      </c>
      <c r="K19" s="54" t="s">
        <v>152</v>
      </c>
    </row>
    <row r="20" spans="1:11" s="31" customFormat="1" x14ac:dyDescent="0.25">
      <c r="A20" s="59"/>
      <c r="B20" s="60"/>
      <c r="C20" s="29" t="s">
        <v>11</v>
      </c>
      <c r="D20" s="30"/>
      <c r="E20" s="29" t="s">
        <v>11</v>
      </c>
      <c r="F20" s="30"/>
      <c r="G20" s="29" t="s">
        <v>11</v>
      </c>
      <c r="H20" s="30"/>
      <c r="I20" s="54"/>
      <c r="J20" s="56"/>
      <c r="K20" s="54"/>
    </row>
    <row r="21" spans="1:11" s="31" customFormat="1" x14ac:dyDescent="0.25">
      <c r="A21" s="59"/>
      <c r="B21" s="60"/>
      <c r="C21" s="32" t="s">
        <v>4</v>
      </c>
      <c r="D21" s="30">
        <v>0</v>
      </c>
      <c r="E21" s="32" t="s">
        <v>4</v>
      </c>
      <c r="F21" s="30">
        <v>0</v>
      </c>
      <c r="G21" s="32" t="s">
        <v>4</v>
      </c>
      <c r="H21" s="30">
        <v>0</v>
      </c>
      <c r="I21" s="54"/>
      <c r="J21" s="56"/>
      <c r="K21" s="54"/>
    </row>
    <row r="22" spans="1:11" s="31" customFormat="1" x14ac:dyDescent="0.25">
      <c r="A22" s="59"/>
      <c r="B22" s="60"/>
      <c r="C22" s="32" t="s">
        <v>5</v>
      </c>
      <c r="D22" s="30">
        <f>D28+D70</f>
        <v>125640.20000000001</v>
      </c>
      <c r="E22" s="32" t="s">
        <v>5</v>
      </c>
      <c r="F22" s="30">
        <f>F28</f>
        <v>124155.20000000001</v>
      </c>
      <c r="G22" s="32" t="s">
        <v>5</v>
      </c>
      <c r="H22" s="30">
        <f>H28</f>
        <v>124155.20000000001</v>
      </c>
      <c r="I22" s="54"/>
      <c r="J22" s="56"/>
      <c r="K22" s="54"/>
    </row>
    <row r="23" spans="1:11" s="31" customFormat="1" x14ac:dyDescent="0.25">
      <c r="A23" s="59"/>
      <c r="B23" s="60"/>
      <c r="C23" s="32" t="s">
        <v>6</v>
      </c>
      <c r="D23" s="30">
        <f>D29+D71+D161+D179</f>
        <v>147129.84760000001</v>
      </c>
      <c r="E23" s="32" t="s">
        <v>6</v>
      </c>
      <c r="F23" s="30">
        <f>F29+F71+F161+F179</f>
        <v>115942.75</v>
      </c>
      <c r="G23" s="32" t="s">
        <v>6</v>
      </c>
      <c r="H23" s="30">
        <f>H29+H71+H161+H179</f>
        <v>109048.2</v>
      </c>
      <c r="I23" s="54"/>
      <c r="J23" s="56"/>
      <c r="K23" s="54"/>
    </row>
    <row r="24" spans="1:11" s="31" customFormat="1" x14ac:dyDescent="0.25">
      <c r="A24" s="59"/>
      <c r="B24" s="60"/>
      <c r="C24" s="32" t="s">
        <v>7</v>
      </c>
      <c r="D24" s="30">
        <v>0</v>
      </c>
      <c r="E24" s="32" t="s">
        <v>7</v>
      </c>
      <c r="F24" s="30">
        <v>0</v>
      </c>
      <c r="G24" s="32" t="s">
        <v>7</v>
      </c>
      <c r="H24" s="30">
        <v>0</v>
      </c>
      <c r="I24" s="54"/>
      <c r="J24" s="56"/>
      <c r="K24" s="54"/>
    </row>
    <row r="25" spans="1:11" s="31" customFormat="1" x14ac:dyDescent="0.25">
      <c r="A25" s="59" t="s">
        <v>178</v>
      </c>
      <c r="B25" s="60" t="s">
        <v>87</v>
      </c>
      <c r="C25" s="29" t="s">
        <v>18</v>
      </c>
      <c r="D25" s="30">
        <f>D27+D28+D29+D30</f>
        <v>237177.50544000001</v>
      </c>
      <c r="E25" s="29" t="s">
        <v>17</v>
      </c>
      <c r="F25" s="30">
        <f>F27+F28+F29+F30</f>
        <v>231784.90000000002</v>
      </c>
      <c r="G25" s="29" t="s">
        <v>17</v>
      </c>
      <c r="H25" s="30">
        <f>H27+H28+H29+H30</f>
        <v>223360.1</v>
      </c>
      <c r="I25" s="54" t="s">
        <v>81</v>
      </c>
      <c r="J25" s="56"/>
      <c r="K25" s="54" t="s">
        <v>152</v>
      </c>
    </row>
    <row r="26" spans="1:11" s="31" customFormat="1" x14ac:dyDescent="0.25">
      <c r="A26" s="59"/>
      <c r="B26" s="60"/>
      <c r="C26" s="29" t="s">
        <v>11</v>
      </c>
      <c r="D26" s="30"/>
      <c r="E26" s="29" t="s">
        <v>11</v>
      </c>
      <c r="F26" s="30"/>
      <c r="G26" s="29" t="s">
        <v>11</v>
      </c>
      <c r="H26" s="30"/>
      <c r="I26" s="54"/>
      <c r="J26" s="56"/>
      <c r="K26" s="54"/>
    </row>
    <row r="27" spans="1:11" s="31" customFormat="1" x14ac:dyDescent="0.25">
      <c r="A27" s="59"/>
      <c r="B27" s="60"/>
      <c r="C27" s="32" t="s">
        <v>4</v>
      </c>
      <c r="D27" s="30">
        <v>0</v>
      </c>
      <c r="E27" s="32" t="s">
        <v>4</v>
      </c>
      <c r="F27" s="30">
        <v>0</v>
      </c>
      <c r="G27" s="32" t="s">
        <v>4</v>
      </c>
      <c r="H27" s="30">
        <v>0</v>
      </c>
      <c r="I27" s="54"/>
      <c r="J27" s="56"/>
      <c r="K27" s="54"/>
    </row>
    <row r="28" spans="1:11" s="31" customFormat="1" x14ac:dyDescent="0.25">
      <c r="A28" s="59"/>
      <c r="B28" s="60"/>
      <c r="C28" s="32" t="s">
        <v>5</v>
      </c>
      <c r="D28" s="30">
        <f>D34+D64</f>
        <v>124155.20000000001</v>
      </c>
      <c r="E28" s="32" t="s">
        <v>5</v>
      </c>
      <c r="F28" s="30">
        <f>F34+F64</f>
        <v>124155.20000000001</v>
      </c>
      <c r="G28" s="32" t="s">
        <v>5</v>
      </c>
      <c r="H28" s="30">
        <f>H34+H64</f>
        <v>124155.20000000001</v>
      </c>
      <c r="I28" s="54"/>
      <c r="J28" s="56"/>
      <c r="K28" s="54"/>
    </row>
    <row r="29" spans="1:11" s="31" customFormat="1" x14ac:dyDescent="0.25">
      <c r="A29" s="59"/>
      <c r="B29" s="60"/>
      <c r="C29" s="32" t="s">
        <v>6</v>
      </c>
      <c r="D29" s="30">
        <f>D41</f>
        <v>113022.30544</v>
      </c>
      <c r="E29" s="32" t="s">
        <v>6</v>
      </c>
      <c r="F29" s="30">
        <f>F41</f>
        <v>107629.7</v>
      </c>
      <c r="G29" s="32" t="s">
        <v>6</v>
      </c>
      <c r="H29" s="30">
        <f>H41</f>
        <v>99204.9</v>
      </c>
      <c r="I29" s="54"/>
      <c r="J29" s="56"/>
      <c r="K29" s="54"/>
    </row>
    <row r="30" spans="1:11" s="31" customFormat="1" x14ac:dyDescent="0.25">
      <c r="A30" s="59"/>
      <c r="B30" s="60"/>
      <c r="C30" s="32" t="s">
        <v>7</v>
      </c>
      <c r="D30" s="30">
        <v>0</v>
      </c>
      <c r="E30" s="32" t="s">
        <v>7</v>
      </c>
      <c r="F30" s="30">
        <v>0</v>
      </c>
      <c r="G30" s="32" t="s">
        <v>7</v>
      </c>
      <c r="H30" s="30">
        <v>0</v>
      </c>
      <c r="I30" s="54"/>
      <c r="J30" s="56"/>
      <c r="K30" s="54"/>
    </row>
    <row r="31" spans="1:11" s="31" customFormat="1" x14ac:dyDescent="0.25">
      <c r="A31" s="48" t="s">
        <v>179</v>
      </c>
      <c r="B31" s="53" t="s">
        <v>88</v>
      </c>
      <c r="C31" s="29" t="s">
        <v>18</v>
      </c>
      <c r="D31" s="30">
        <f>D33+D34+D35+D36</f>
        <v>105672.1</v>
      </c>
      <c r="E31" s="29" t="s">
        <v>18</v>
      </c>
      <c r="F31" s="30">
        <f>F33+F34+F35+F36</f>
        <v>105672.1</v>
      </c>
      <c r="G31" s="29" t="s">
        <v>18</v>
      </c>
      <c r="H31" s="30">
        <f>H33+H34+H35+H36</f>
        <v>105672.1</v>
      </c>
      <c r="I31" s="54" t="s">
        <v>81</v>
      </c>
      <c r="J31" s="56"/>
      <c r="K31" s="54" t="s">
        <v>152</v>
      </c>
    </row>
    <row r="32" spans="1:11" s="31" customFormat="1" x14ac:dyDescent="0.25">
      <c r="A32" s="48"/>
      <c r="B32" s="53"/>
      <c r="C32" s="29" t="s">
        <v>11</v>
      </c>
      <c r="D32" s="30"/>
      <c r="E32" s="29" t="s">
        <v>11</v>
      </c>
      <c r="F32" s="30"/>
      <c r="G32" s="29" t="s">
        <v>11</v>
      </c>
      <c r="H32" s="30"/>
      <c r="I32" s="54"/>
      <c r="J32" s="56"/>
      <c r="K32" s="54"/>
    </row>
    <row r="33" spans="1:11" s="31" customFormat="1" x14ac:dyDescent="0.25">
      <c r="A33" s="48"/>
      <c r="B33" s="53"/>
      <c r="C33" s="32" t="s">
        <v>4</v>
      </c>
      <c r="D33" s="30">
        <v>0</v>
      </c>
      <c r="E33" s="32" t="s">
        <v>4</v>
      </c>
      <c r="F33" s="30">
        <v>0</v>
      </c>
      <c r="G33" s="32" t="s">
        <v>4</v>
      </c>
      <c r="H33" s="30">
        <v>0</v>
      </c>
      <c r="I33" s="54"/>
      <c r="J33" s="56"/>
      <c r="K33" s="54"/>
    </row>
    <row r="34" spans="1:11" s="31" customFormat="1" x14ac:dyDescent="0.25">
      <c r="A34" s="48"/>
      <c r="B34" s="53"/>
      <c r="C34" s="32" t="s">
        <v>5</v>
      </c>
      <c r="D34" s="30">
        <f>105672100/1000</f>
        <v>105672.1</v>
      </c>
      <c r="E34" s="32" t="s">
        <v>5</v>
      </c>
      <c r="F34" s="30">
        <f>105672100/1000</f>
        <v>105672.1</v>
      </c>
      <c r="G34" s="32" t="s">
        <v>5</v>
      </c>
      <c r="H34" s="30">
        <f>105672100/1000</f>
        <v>105672.1</v>
      </c>
      <c r="I34" s="54"/>
      <c r="J34" s="56"/>
      <c r="K34" s="54"/>
    </row>
    <row r="35" spans="1:11" s="31" customFormat="1" x14ac:dyDescent="0.25">
      <c r="A35" s="48"/>
      <c r="B35" s="53"/>
      <c r="C35" s="32" t="s">
        <v>6</v>
      </c>
      <c r="D35" s="30">
        <v>0</v>
      </c>
      <c r="E35" s="32" t="s">
        <v>6</v>
      </c>
      <c r="F35" s="30">
        <v>0</v>
      </c>
      <c r="G35" s="32" t="s">
        <v>6</v>
      </c>
      <c r="H35" s="30">
        <v>0</v>
      </c>
      <c r="I35" s="54"/>
      <c r="J35" s="56"/>
      <c r="K35" s="54"/>
    </row>
    <row r="36" spans="1:11" s="31" customFormat="1" x14ac:dyDescent="0.25">
      <c r="A36" s="48"/>
      <c r="B36" s="53"/>
      <c r="C36" s="32" t="s">
        <v>7</v>
      </c>
      <c r="D36" s="30">
        <v>0</v>
      </c>
      <c r="E36" s="32" t="s">
        <v>7</v>
      </c>
      <c r="F36" s="30">
        <v>0</v>
      </c>
      <c r="G36" s="32" t="s">
        <v>7</v>
      </c>
      <c r="H36" s="30">
        <v>0</v>
      </c>
      <c r="I36" s="54"/>
      <c r="J36" s="56"/>
      <c r="K36" s="54"/>
    </row>
    <row r="37" spans="1:11" s="31" customFormat="1" x14ac:dyDescent="0.25">
      <c r="A37" s="48" t="s">
        <v>181</v>
      </c>
      <c r="B37" s="53" t="s">
        <v>89</v>
      </c>
      <c r="C37" s="29" t="s">
        <v>18</v>
      </c>
      <c r="D37" s="30">
        <f>D39+D40+D41+D42</f>
        <v>113022.30544</v>
      </c>
      <c r="E37" s="29" t="s">
        <v>18</v>
      </c>
      <c r="F37" s="30">
        <f>F39+F40+F41+F42</f>
        <v>107629.7</v>
      </c>
      <c r="G37" s="29" t="s">
        <v>18</v>
      </c>
      <c r="H37" s="30">
        <f>H39+H40+H41+H42</f>
        <v>99204.9</v>
      </c>
      <c r="I37" s="54" t="s">
        <v>81</v>
      </c>
      <c r="J37" s="56"/>
      <c r="K37" s="54" t="s">
        <v>152</v>
      </c>
    </row>
    <row r="38" spans="1:11" s="31" customFormat="1" x14ac:dyDescent="0.25">
      <c r="A38" s="48"/>
      <c r="B38" s="53"/>
      <c r="C38" s="29" t="s">
        <v>11</v>
      </c>
      <c r="D38" s="30"/>
      <c r="E38" s="29" t="s">
        <v>11</v>
      </c>
      <c r="F38" s="30"/>
      <c r="G38" s="29" t="s">
        <v>11</v>
      </c>
      <c r="H38" s="30"/>
      <c r="I38" s="54"/>
      <c r="J38" s="56"/>
      <c r="K38" s="54"/>
    </row>
    <row r="39" spans="1:11" s="31" customFormat="1" x14ac:dyDescent="0.25">
      <c r="A39" s="48"/>
      <c r="B39" s="53"/>
      <c r="C39" s="32" t="s">
        <v>4</v>
      </c>
      <c r="D39" s="30">
        <v>0</v>
      </c>
      <c r="E39" s="32" t="s">
        <v>4</v>
      </c>
      <c r="F39" s="30">
        <v>0</v>
      </c>
      <c r="G39" s="32" t="s">
        <v>4</v>
      </c>
      <c r="H39" s="30">
        <v>0</v>
      </c>
      <c r="I39" s="54"/>
      <c r="J39" s="56"/>
      <c r="K39" s="54"/>
    </row>
    <row r="40" spans="1:11" s="31" customFormat="1" x14ac:dyDescent="0.25">
      <c r="A40" s="48"/>
      <c r="B40" s="53"/>
      <c r="C40" s="32" t="s">
        <v>5</v>
      </c>
      <c r="D40" s="30">
        <v>0</v>
      </c>
      <c r="E40" s="32" t="s">
        <v>5</v>
      </c>
      <c r="F40" s="30">
        <v>0</v>
      </c>
      <c r="G40" s="32" t="s">
        <v>5</v>
      </c>
      <c r="H40" s="30">
        <v>0</v>
      </c>
      <c r="I40" s="54"/>
      <c r="J40" s="56"/>
      <c r="K40" s="54"/>
    </row>
    <row r="41" spans="1:11" s="31" customFormat="1" x14ac:dyDescent="0.25">
      <c r="A41" s="48"/>
      <c r="B41" s="53"/>
      <c r="C41" s="32" t="s">
        <v>6</v>
      </c>
      <c r="D41" s="30">
        <f>D47+D53+D59</f>
        <v>113022.30544</v>
      </c>
      <c r="E41" s="32" t="s">
        <v>6</v>
      </c>
      <c r="F41" s="30">
        <f>F47+F53+F59</f>
        <v>107629.7</v>
      </c>
      <c r="G41" s="32" t="s">
        <v>6</v>
      </c>
      <c r="H41" s="30">
        <f>H47+H53+H59</f>
        <v>99204.9</v>
      </c>
      <c r="I41" s="54"/>
      <c r="J41" s="56"/>
      <c r="K41" s="54"/>
    </row>
    <row r="42" spans="1:11" s="31" customFormat="1" x14ac:dyDescent="0.25">
      <c r="A42" s="48"/>
      <c r="B42" s="53"/>
      <c r="C42" s="32" t="s">
        <v>7</v>
      </c>
      <c r="D42" s="30">
        <v>0</v>
      </c>
      <c r="E42" s="32" t="s">
        <v>7</v>
      </c>
      <c r="F42" s="30">
        <v>0</v>
      </c>
      <c r="G42" s="32" t="s">
        <v>7</v>
      </c>
      <c r="H42" s="30">
        <v>0</v>
      </c>
      <c r="I42" s="54"/>
      <c r="J42" s="56"/>
      <c r="K42" s="54"/>
    </row>
    <row r="43" spans="1:11" s="31" customFormat="1" x14ac:dyDescent="0.25">
      <c r="A43" s="48" t="s">
        <v>234</v>
      </c>
      <c r="B43" s="53" t="s">
        <v>90</v>
      </c>
      <c r="C43" s="29" t="s">
        <v>18</v>
      </c>
      <c r="D43" s="30">
        <f>D45+D46+D47+D48</f>
        <v>82438.600000000006</v>
      </c>
      <c r="E43" s="29" t="s">
        <v>18</v>
      </c>
      <c r="F43" s="30">
        <f>F45+F46+F47+F48</f>
        <v>82453.600000000006</v>
      </c>
      <c r="G43" s="29" t="s">
        <v>18</v>
      </c>
      <c r="H43" s="30">
        <f>H45+H46+H47+H48</f>
        <v>82453.600000000006</v>
      </c>
      <c r="I43" s="54" t="s">
        <v>81</v>
      </c>
      <c r="J43" s="56"/>
      <c r="K43" s="54" t="s">
        <v>152</v>
      </c>
    </row>
    <row r="44" spans="1:11" s="31" customFormat="1" x14ac:dyDescent="0.25">
      <c r="A44" s="48"/>
      <c r="B44" s="53"/>
      <c r="C44" s="29" t="s">
        <v>11</v>
      </c>
      <c r="D44" s="30"/>
      <c r="E44" s="29" t="s">
        <v>11</v>
      </c>
      <c r="F44" s="30"/>
      <c r="G44" s="29" t="s">
        <v>11</v>
      </c>
      <c r="H44" s="30"/>
      <c r="I44" s="54"/>
      <c r="J44" s="56"/>
      <c r="K44" s="54"/>
    </row>
    <row r="45" spans="1:11" s="31" customFormat="1" x14ac:dyDescent="0.25">
      <c r="A45" s="48"/>
      <c r="B45" s="53"/>
      <c r="C45" s="32" t="s">
        <v>4</v>
      </c>
      <c r="D45" s="30">
        <v>0</v>
      </c>
      <c r="E45" s="32" t="s">
        <v>4</v>
      </c>
      <c r="F45" s="30">
        <v>0</v>
      </c>
      <c r="G45" s="32" t="s">
        <v>4</v>
      </c>
      <c r="H45" s="30">
        <v>0</v>
      </c>
      <c r="I45" s="54"/>
      <c r="J45" s="56"/>
      <c r="K45" s="54"/>
    </row>
    <row r="46" spans="1:11" s="31" customFormat="1" x14ac:dyDescent="0.25">
      <c r="A46" s="48"/>
      <c r="B46" s="53"/>
      <c r="C46" s="32" t="s">
        <v>5</v>
      </c>
      <c r="D46" s="30">
        <v>0</v>
      </c>
      <c r="E46" s="32" t="s">
        <v>5</v>
      </c>
      <c r="F46" s="30">
        <v>0</v>
      </c>
      <c r="G46" s="32" t="s">
        <v>5</v>
      </c>
      <c r="H46" s="30">
        <v>0</v>
      </c>
      <c r="I46" s="54"/>
      <c r="J46" s="56"/>
      <c r="K46" s="54"/>
    </row>
    <row r="47" spans="1:11" s="31" customFormat="1" x14ac:dyDescent="0.25">
      <c r="A47" s="48"/>
      <c r="B47" s="53"/>
      <c r="C47" s="32" t="s">
        <v>6</v>
      </c>
      <c r="D47" s="30">
        <f>82453600/1000-15</f>
        <v>82438.600000000006</v>
      </c>
      <c r="E47" s="32" t="s">
        <v>6</v>
      </c>
      <c r="F47" s="30">
        <f>82453600/1000</f>
        <v>82453.600000000006</v>
      </c>
      <c r="G47" s="32" t="s">
        <v>6</v>
      </c>
      <c r="H47" s="30">
        <f>82453600/1000</f>
        <v>82453.600000000006</v>
      </c>
      <c r="I47" s="54"/>
      <c r="J47" s="56"/>
      <c r="K47" s="54"/>
    </row>
    <row r="48" spans="1:11" s="31" customFormat="1" x14ac:dyDescent="0.25">
      <c r="A48" s="48"/>
      <c r="B48" s="53"/>
      <c r="C48" s="32" t="s">
        <v>7</v>
      </c>
      <c r="D48" s="30">
        <v>0</v>
      </c>
      <c r="E48" s="32" t="s">
        <v>7</v>
      </c>
      <c r="F48" s="30">
        <v>0</v>
      </c>
      <c r="G48" s="32" t="s">
        <v>7</v>
      </c>
      <c r="H48" s="30">
        <v>0</v>
      </c>
      <c r="I48" s="54"/>
      <c r="J48" s="56"/>
      <c r="K48" s="54"/>
    </row>
    <row r="49" spans="1:11" s="31" customFormat="1" x14ac:dyDescent="0.25">
      <c r="A49" s="48" t="s">
        <v>235</v>
      </c>
      <c r="B49" s="53" t="s">
        <v>91</v>
      </c>
      <c r="C49" s="29" t="s">
        <v>18</v>
      </c>
      <c r="D49" s="30">
        <f>D51+D52+D53+D54</f>
        <v>18743.900000000001</v>
      </c>
      <c r="E49" s="29" t="s">
        <v>18</v>
      </c>
      <c r="F49" s="30">
        <f>F51+F52+F53+F54</f>
        <v>15969.2</v>
      </c>
      <c r="G49" s="29" t="s">
        <v>18</v>
      </c>
      <c r="H49" s="30">
        <f>H51+H52+H53+H54</f>
        <v>8743.9</v>
      </c>
      <c r="I49" s="54" t="s">
        <v>81</v>
      </c>
      <c r="J49" s="56"/>
      <c r="K49" s="54" t="s">
        <v>152</v>
      </c>
    </row>
    <row r="50" spans="1:11" s="31" customFormat="1" x14ac:dyDescent="0.25">
      <c r="A50" s="48"/>
      <c r="B50" s="53"/>
      <c r="C50" s="29" t="s">
        <v>11</v>
      </c>
      <c r="D50" s="30"/>
      <c r="E50" s="29" t="s">
        <v>11</v>
      </c>
      <c r="F50" s="30"/>
      <c r="G50" s="29" t="s">
        <v>11</v>
      </c>
      <c r="H50" s="30"/>
      <c r="I50" s="54"/>
      <c r="J50" s="56"/>
      <c r="K50" s="54"/>
    </row>
    <row r="51" spans="1:11" s="31" customFormat="1" x14ac:dyDescent="0.25">
      <c r="A51" s="48"/>
      <c r="B51" s="53"/>
      <c r="C51" s="32" t="s">
        <v>4</v>
      </c>
      <c r="D51" s="30">
        <v>0</v>
      </c>
      <c r="E51" s="32" t="s">
        <v>4</v>
      </c>
      <c r="F51" s="30">
        <v>0</v>
      </c>
      <c r="G51" s="32" t="s">
        <v>4</v>
      </c>
      <c r="H51" s="30">
        <v>0</v>
      </c>
      <c r="I51" s="54"/>
      <c r="J51" s="56"/>
      <c r="K51" s="54"/>
    </row>
    <row r="52" spans="1:11" s="31" customFormat="1" x14ac:dyDescent="0.25">
      <c r="A52" s="48"/>
      <c r="B52" s="53"/>
      <c r="C52" s="32" t="s">
        <v>5</v>
      </c>
      <c r="D52" s="30">
        <v>0</v>
      </c>
      <c r="E52" s="32" t="s">
        <v>5</v>
      </c>
      <c r="F52" s="30">
        <v>0</v>
      </c>
      <c r="G52" s="32" t="s">
        <v>5</v>
      </c>
      <c r="H52" s="30">
        <v>0</v>
      </c>
      <c r="I52" s="54"/>
      <c r="J52" s="56"/>
      <c r="K52" s="54"/>
    </row>
    <row r="53" spans="1:11" s="31" customFormat="1" x14ac:dyDescent="0.25">
      <c r="A53" s="48"/>
      <c r="B53" s="53"/>
      <c r="C53" s="32" t="s">
        <v>6</v>
      </c>
      <c r="D53" s="30">
        <f>18743900/1000</f>
        <v>18743.900000000001</v>
      </c>
      <c r="E53" s="32" t="s">
        <v>6</v>
      </c>
      <c r="F53" s="30">
        <f>15969200/1000</f>
        <v>15969.2</v>
      </c>
      <c r="G53" s="32" t="s">
        <v>6</v>
      </c>
      <c r="H53" s="30">
        <f>8743900/1000</f>
        <v>8743.9</v>
      </c>
      <c r="I53" s="54"/>
      <c r="J53" s="56"/>
      <c r="K53" s="54"/>
    </row>
    <row r="54" spans="1:11" s="31" customFormat="1" x14ac:dyDescent="0.25">
      <c r="A54" s="48"/>
      <c r="B54" s="53"/>
      <c r="C54" s="32" t="s">
        <v>7</v>
      </c>
      <c r="D54" s="30">
        <v>0</v>
      </c>
      <c r="E54" s="32" t="s">
        <v>7</v>
      </c>
      <c r="F54" s="30">
        <v>0</v>
      </c>
      <c r="G54" s="32" t="s">
        <v>7</v>
      </c>
      <c r="H54" s="30">
        <v>0</v>
      </c>
      <c r="I54" s="54"/>
      <c r="J54" s="56"/>
      <c r="K54" s="54"/>
    </row>
    <row r="55" spans="1:11" s="31" customFormat="1" x14ac:dyDescent="0.25">
      <c r="A55" s="48" t="s">
        <v>236</v>
      </c>
      <c r="B55" s="53" t="s">
        <v>92</v>
      </c>
      <c r="C55" s="29" t="s">
        <v>18</v>
      </c>
      <c r="D55" s="30">
        <f>D57+D58+D59+D60</f>
        <v>11839.80544</v>
      </c>
      <c r="E55" s="29" t="s">
        <v>18</v>
      </c>
      <c r="F55" s="30">
        <f>F57+F58+F59+F60</f>
        <v>9206.9</v>
      </c>
      <c r="G55" s="29" t="s">
        <v>18</v>
      </c>
      <c r="H55" s="30">
        <f>H57+H58+H59+H60</f>
        <v>8007.4</v>
      </c>
      <c r="I55" s="54" t="s">
        <v>81</v>
      </c>
      <c r="J55" s="56"/>
      <c r="K55" s="54" t="s">
        <v>152</v>
      </c>
    </row>
    <row r="56" spans="1:11" s="31" customFormat="1" x14ac:dyDescent="0.25">
      <c r="A56" s="48"/>
      <c r="B56" s="53"/>
      <c r="C56" s="29" t="s">
        <v>11</v>
      </c>
      <c r="D56" s="30"/>
      <c r="E56" s="29" t="s">
        <v>11</v>
      </c>
      <c r="F56" s="30"/>
      <c r="G56" s="29" t="s">
        <v>11</v>
      </c>
      <c r="H56" s="30"/>
      <c r="I56" s="54"/>
      <c r="J56" s="56"/>
      <c r="K56" s="54"/>
    </row>
    <row r="57" spans="1:11" s="31" customFormat="1" x14ac:dyDescent="0.25">
      <c r="A57" s="48"/>
      <c r="B57" s="53"/>
      <c r="C57" s="32" t="s">
        <v>4</v>
      </c>
      <c r="D57" s="30">
        <v>0</v>
      </c>
      <c r="E57" s="32" t="s">
        <v>4</v>
      </c>
      <c r="F57" s="30">
        <v>0</v>
      </c>
      <c r="G57" s="32" t="s">
        <v>4</v>
      </c>
      <c r="H57" s="30">
        <v>0</v>
      </c>
      <c r="I57" s="54"/>
      <c r="J57" s="56"/>
      <c r="K57" s="54"/>
    </row>
    <row r="58" spans="1:11" s="31" customFormat="1" x14ac:dyDescent="0.25">
      <c r="A58" s="48"/>
      <c r="B58" s="53"/>
      <c r="C58" s="32" t="s">
        <v>5</v>
      </c>
      <c r="D58" s="30">
        <v>0</v>
      </c>
      <c r="E58" s="32" t="s">
        <v>5</v>
      </c>
      <c r="F58" s="30">
        <v>0</v>
      </c>
      <c r="G58" s="32" t="s">
        <v>5</v>
      </c>
      <c r="H58" s="30">
        <v>0</v>
      </c>
      <c r="I58" s="54"/>
      <c r="J58" s="56"/>
      <c r="K58" s="54"/>
    </row>
    <row r="59" spans="1:11" s="31" customFormat="1" x14ac:dyDescent="0.25">
      <c r="A59" s="48"/>
      <c r="B59" s="53"/>
      <c r="C59" s="32" t="s">
        <v>6</v>
      </c>
      <c r="D59" s="30">
        <f>11839805.44/1000</f>
        <v>11839.80544</v>
      </c>
      <c r="E59" s="32" t="s">
        <v>6</v>
      </c>
      <c r="F59" s="30">
        <f>9206900/1000</f>
        <v>9206.9</v>
      </c>
      <c r="G59" s="32" t="s">
        <v>6</v>
      </c>
      <c r="H59" s="30">
        <f>8007400/1000</f>
        <v>8007.4</v>
      </c>
      <c r="I59" s="54"/>
      <c r="J59" s="56"/>
      <c r="K59" s="54"/>
    </row>
    <row r="60" spans="1:11" s="31" customFormat="1" x14ac:dyDescent="0.25">
      <c r="A60" s="48"/>
      <c r="B60" s="53"/>
      <c r="C60" s="32" t="s">
        <v>7</v>
      </c>
      <c r="D60" s="30">
        <v>0</v>
      </c>
      <c r="E60" s="32" t="s">
        <v>7</v>
      </c>
      <c r="F60" s="30">
        <v>0</v>
      </c>
      <c r="G60" s="32" t="s">
        <v>7</v>
      </c>
      <c r="H60" s="30">
        <v>0</v>
      </c>
      <c r="I60" s="54"/>
      <c r="J60" s="56"/>
      <c r="K60" s="54"/>
    </row>
    <row r="61" spans="1:11" s="31" customFormat="1" x14ac:dyDescent="0.25">
      <c r="A61" s="48" t="s">
        <v>237</v>
      </c>
      <c r="B61" s="53" t="s">
        <v>93</v>
      </c>
      <c r="C61" s="29" t="s">
        <v>18</v>
      </c>
      <c r="D61" s="30">
        <f>D63+D64+D65+D66</f>
        <v>18483.099999999999</v>
      </c>
      <c r="E61" s="29" t="s">
        <v>18</v>
      </c>
      <c r="F61" s="30">
        <f>F63+F64+F65+F66</f>
        <v>18483.099999999999</v>
      </c>
      <c r="G61" s="29" t="s">
        <v>18</v>
      </c>
      <c r="H61" s="30">
        <f>H63+H64+H65+H66</f>
        <v>18483.099999999999</v>
      </c>
      <c r="I61" s="54" t="s">
        <v>81</v>
      </c>
      <c r="J61" s="56"/>
      <c r="K61" s="54" t="s">
        <v>152</v>
      </c>
    </row>
    <row r="62" spans="1:11" s="31" customFormat="1" x14ac:dyDescent="0.25">
      <c r="A62" s="48"/>
      <c r="B62" s="53"/>
      <c r="C62" s="29" t="s">
        <v>11</v>
      </c>
      <c r="D62" s="30"/>
      <c r="E62" s="29" t="s">
        <v>11</v>
      </c>
      <c r="F62" s="30"/>
      <c r="G62" s="29" t="s">
        <v>11</v>
      </c>
      <c r="H62" s="30"/>
      <c r="I62" s="54"/>
      <c r="J62" s="56"/>
      <c r="K62" s="54"/>
    </row>
    <row r="63" spans="1:11" s="31" customFormat="1" x14ac:dyDescent="0.25">
      <c r="A63" s="48"/>
      <c r="B63" s="53"/>
      <c r="C63" s="32" t="s">
        <v>4</v>
      </c>
      <c r="D63" s="30">
        <v>0</v>
      </c>
      <c r="E63" s="32" t="s">
        <v>4</v>
      </c>
      <c r="F63" s="30">
        <v>0</v>
      </c>
      <c r="G63" s="32" t="s">
        <v>4</v>
      </c>
      <c r="H63" s="30">
        <v>0</v>
      </c>
      <c r="I63" s="54"/>
      <c r="J63" s="56"/>
      <c r="K63" s="54"/>
    </row>
    <row r="64" spans="1:11" s="31" customFormat="1" x14ac:dyDescent="0.25">
      <c r="A64" s="48"/>
      <c r="B64" s="53"/>
      <c r="C64" s="32" t="s">
        <v>5</v>
      </c>
      <c r="D64" s="30">
        <f>18483100/1000</f>
        <v>18483.099999999999</v>
      </c>
      <c r="E64" s="32" t="s">
        <v>5</v>
      </c>
      <c r="F64" s="30">
        <f>18483100/1000</f>
        <v>18483.099999999999</v>
      </c>
      <c r="G64" s="32" t="s">
        <v>5</v>
      </c>
      <c r="H64" s="30">
        <f>18483100/1000</f>
        <v>18483.099999999999</v>
      </c>
      <c r="I64" s="54"/>
      <c r="J64" s="56"/>
      <c r="K64" s="54"/>
    </row>
    <row r="65" spans="1:11" s="31" customFormat="1" x14ac:dyDescent="0.25">
      <c r="A65" s="48"/>
      <c r="B65" s="53"/>
      <c r="C65" s="32" t="s">
        <v>6</v>
      </c>
      <c r="D65" s="30">
        <v>0</v>
      </c>
      <c r="E65" s="32" t="s">
        <v>6</v>
      </c>
      <c r="F65" s="30">
        <v>0</v>
      </c>
      <c r="G65" s="32" t="s">
        <v>6</v>
      </c>
      <c r="H65" s="30">
        <v>0</v>
      </c>
      <c r="I65" s="54"/>
      <c r="J65" s="56"/>
      <c r="K65" s="54"/>
    </row>
    <row r="66" spans="1:11" s="31" customFormat="1" x14ac:dyDescent="0.25">
      <c r="A66" s="48"/>
      <c r="B66" s="53"/>
      <c r="C66" s="32" t="s">
        <v>7</v>
      </c>
      <c r="D66" s="30">
        <v>0</v>
      </c>
      <c r="E66" s="32" t="s">
        <v>7</v>
      </c>
      <c r="F66" s="30">
        <v>0</v>
      </c>
      <c r="G66" s="32" t="s">
        <v>7</v>
      </c>
      <c r="H66" s="30">
        <v>0</v>
      </c>
      <c r="I66" s="54"/>
      <c r="J66" s="57"/>
      <c r="K66" s="54"/>
    </row>
    <row r="67" spans="1:11" s="31" customFormat="1" ht="15" customHeight="1" x14ac:dyDescent="0.25">
      <c r="A67" s="59" t="s">
        <v>183</v>
      </c>
      <c r="B67" s="60" t="s">
        <v>94</v>
      </c>
      <c r="C67" s="29" t="s">
        <v>18</v>
      </c>
      <c r="D67" s="30">
        <f>D69+D70+D71+D72</f>
        <v>9174.4207000000006</v>
      </c>
      <c r="E67" s="29" t="s">
        <v>18</v>
      </c>
      <c r="F67" s="30">
        <f>F69+F70+F71+F72</f>
        <v>575.79999999999995</v>
      </c>
      <c r="G67" s="29" t="s">
        <v>18</v>
      </c>
      <c r="H67" s="30">
        <f>H69+H70+H71+H72</f>
        <v>1575.8</v>
      </c>
      <c r="I67" s="54" t="s">
        <v>81</v>
      </c>
      <c r="J67" s="55" t="s">
        <v>356</v>
      </c>
      <c r="K67" s="54" t="s">
        <v>152</v>
      </c>
    </row>
    <row r="68" spans="1:11" s="31" customFormat="1" ht="15" customHeight="1" x14ac:dyDescent="0.25">
      <c r="A68" s="59"/>
      <c r="B68" s="60"/>
      <c r="C68" s="29" t="s">
        <v>11</v>
      </c>
      <c r="D68" s="30"/>
      <c r="E68" s="29" t="s">
        <v>11</v>
      </c>
      <c r="F68" s="30"/>
      <c r="G68" s="29" t="s">
        <v>11</v>
      </c>
      <c r="H68" s="30"/>
      <c r="I68" s="54"/>
      <c r="J68" s="56"/>
      <c r="K68" s="54"/>
    </row>
    <row r="69" spans="1:11" s="31" customFormat="1" ht="15" customHeight="1" x14ac:dyDescent="0.25">
      <c r="A69" s="59"/>
      <c r="B69" s="60"/>
      <c r="C69" s="32" t="s">
        <v>4</v>
      </c>
      <c r="D69" s="30">
        <v>0</v>
      </c>
      <c r="E69" s="32" t="s">
        <v>4</v>
      </c>
      <c r="F69" s="30">
        <v>0</v>
      </c>
      <c r="G69" s="32" t="s">
        <v>4</v>
      </c>
      <c r="H69" s="30">
        <v>0</v>
      </c>
      <c r="I69" s="54"/>
      <c r="J69" s="56"/>
      <c r="K69" s="54"/>
    </row>
    <row r="70" spans="1:11" s="31" customFormat="1" ht="15" customHeight="1" x14ac:dyDescent="0.25">
      <c r="A70" s="59"/>
      <c r="B70" s="60"/>
      <c r="C70" s="32" t="s">
        <v>5</v>
      </c>
      <c r="D70" s="30">
        <f>D154</f>
        <v>1485</v>
      </c>
      <c r="E70" s="32" t="s">
        <v>5</v>
      </c>
      <c r="F70" s="30">
        <v>0</v>
      </c>
      <c r="G70" s="32" t="s">
        <v>5</v>
      </c>
      <c r="H70" s="30">
        <v>0</v>
      </c>
      <c r="I70" s="54"/>
      <c r="J70" s="56"/>
      <c r="K70" s="54"/>
    </row>
    <row r="71" spans="1:11" s="31" customFormat="1" ht="15" customHeight="1" x14ac:dyDescent="0.25">
      <c r="A71" s="59"/>
      <c r="B71" s="60"/>
      <c r="C71" s="32" t="s">
        <v>6</v>
      </c>
      <c r="D71" s="30">
        <f>D77+D149+D155</f>
        <v>7689.4207000000006</v>
      </c>
      <c r="E71" s="32" t="s">
        <v>6</v>
      </c>
      <c r="F71" s="30">
        <f>F77+F149</f>
        <v>575.79999999999995</v>
      </c>
      <c r="G71" s="32" t="s">
        <v>6</v>
      </c>
      <c r="H71" s="30">
        <f>H77+H149</f>
        <v>1575.8</v>
      </c>
      <c r="I71" s="54"/>
      <c r="J71" s="56"/>
      <c r="K71" s="54"/>
    </row>
    <row r="72" spans="1:11" s="31" customFormat="1" ht="15" customHeight="1" x14ac:dyDescent="0.25">
      <c r="A72" s="59"/>
      <c r="B72" s="60"/>
      <c r="C72" s="32" t="s">
        <v>7</v>
      </c>
      <c r="D72" s="30">
        <v>0</v>
      </c>
      <c r="E72" s="32" t="s">
        <v>7</v>
      </c>
      <c r="F72" s="30">
        <v>0</v>
      </c>
      <c r="G72" s="32" t="s">
        <v>7</v>
      </c>
      <c r="H72" s="30">
        <v>0</v>
      </c>
      <c r="I72" s="54"/>
      <c r="J72" s="56"/>
      <c r="K72" s="54"/>
    </row>
    <row r="73" spans="1:11" s="31" customFormat="1" ht="15" customHeight="1" x14ac:dyDescent="0.25">
      <c r="A73" s="48" t="s">
        <v>184</v>
      </c>
      <c r="B73" s="53" t="s">
        <v>95</v>
      </c>
      <c r="C73" s="29" t="s">
        <v>18</v>
      </c>
      <c r="D73" s="30">
        <f>D75+D76+D77+D78</f>
        <v>6935.8000000000011</v>
      </c>
      <c r="E73" s="29" t="s">
        <v>18</v>
      </c>
      <c r="F73" s="30">
        <f>F75+F76+F77+F78</f>
        <v>575.79999999999995</v>
      </c>
      <c r="G73" s="29" t="s">
        <v>18</v>
      </c>
      <c r="H73" s="30">
        <f>H75+H76+H77+H78</f>
        <v>1575.8</v>
      </c>
      <c r="I73" s="54" t="s">
        <v>81</v>
      </c>
      <c r="J73" s="56"/>
      <c r="K73" s="54" t="s">
        <v>152</v>
      </c>
    </row>
    <row r="74" spans="1:11" s="31" customFormat="1" ht="15" customHeight="1" x14ac:dyDescent="0.25">
      <c r="A74" s="48"/>
      <c r="B74" s="53"/>
      <c r="C74" s="29" t="s">
        <v>11</v>
      </c>
      <c r="D74" s="30"/>
      <c r="E74" s="29" t="s">
        <v>11</v>
      </c>
      <c r="F74" s="30"/>
      <c r="G74" s="29" t="s">
        <v>11</v>
      </c>
      <c r="H74" s="30"/>
      <c r="I74" s="54"/>
      <c r="J74" s="56"/>
      <c r="K74" s="54"/>
    </row>
    <row r="75" spans="1:11" s="31" customFormat="1" ht="15" customHeight="1" x14ac:dyDescent="0.25">
      <c r="A75" s="48"/>
      <c r="B75" s="53"/>
      <c r="C75" s="32" t="s">
        <v>4</v>
      </c>
      <c r="D75" s="30">
        <v>0</v>
      </c>
      <c r="E75" s="32" t="s">
        <v>4</v>
      </c>
      <c r="F75" s="30">
        <v>0</v>
      </c>
      <c r="G75" s="32" t="s">
        <v>4</v>
      </c>
      <c r="H75" s="30">
        <v>0</v>
      </c>
      <c r="I75" s="54"/>
      <c r="J75" s="56"/>
      <c r="K75" s="54"/>
    </row>
    <row r="76" spans="1:11" s="31" customFormat="1" ht="15" customHeight="1" x14ac:dyDescent="0.25">
      <c r="A76" s="48"/>
      <c r="B76" s="53"/>
      <c r="C76" s="32" t="s">
        <v>5</v>
      </c>
      <c r="D76" s="30">
        <v>0</v>
      </c>
      <c r="E76" s="32" t="s">
        <v>5</v>
      </c>
      <c r="F76" s="30">
        <v>0</v>
      </c>
      <c r="G76" s="32" t="s">
        <v>5</v>
      </c>
      <c r="H76" s="30">
        <v>0</v>
      </c>
      <c r="I76" s="54"/>
      <c r="J76" s="56"/>
      <c r="K76" s="54"/>
    </row>
    <row r="77" spans="1:11" s="31" customFormat="1" ht="15" customHeight="1" x14ac:dyDescent="0.25">
      <c r="A77" s="48"/>
      <c r="B77" s="53"/>
      <c r="C77" s="32" t="s">
        <v>6</v>
      </c>
      <c r="D77" s="30">
        <f>D83+D89+D95+D101+D107+D113+D119+D125+D131+D137+D143</f>
        <v>6935.8000000000011</v>
      </c>
      <c r="E77" s="32" t="s">
        <v>6</v>
      </c>
      <c r="F77" s="30">
        <f>F83+F89+F95+F101+F107+F113+F119+F125+F131+F137+F143</f>
        <v>575.79999999999995</v>
      </c>
      <c r="G77" s="32" t="s">
        <v>6</v>
      </c>
      <c r="H77" s="30">
        <f>H83+H89+H95+H101+H107+H113+H119+H125+H131+H137+H143</f>
        <v>1575.8</v>
      </c>
      <c r="I77" s="54"/>
      <c r="J77" s="56"/>
      <c r="K77" s="54"/>
    </row>
    <row r="78" spans="1:11" s="31" customFormat="1" ht="15" customHeight="1" x14ac:dyDescent="0.25">
      <c r="A78" s="48"/>
      <c r="B78" s="53"/>
      <c r="C78" s="32" t="s">
        <v>7</v>
      </c>
      <c r="D78" s="30">
        <v>0</v>
      </c>
      <c r="E78" s="32" t="s">
        <v>7</v>
      </c>
      <c r="F78" s="30">
        <v>0</v>
      </c>
      <c r="G78" s="32" t="s">
        <v>7</v>
      </c>
      <c r="H78" s="30">
        <v>0</v>
      </c>
      <c r="I78" s="54"/>
      <c r="J78" s="56"/>
      <c r="K78" s="54"/>
    </row>
    <row r="79" spans="1:11" s="31" customFormat="1" ht="15" customHeight="1" x14ac:dyDescent="0.25">
      <c r="A79" s="48" t="s">
        <v>238</v>
      </c>
      <c r="B79" s="53" t="s">
        <v>168</v>
      </c>
      <c r="C79" s="29" t="s">
        <v>18</v>
      </c>
      <c r="D79" s="30">
        <f>D81+D82+D83+D84</f>
        <v>306.23</v>
      </c>
      <c r="E79" s="29" t="s">
        <v>18</v>
      </c>
      <c r="F79" s="30">
        <f>F81+F82+F83+F84</f>
        <v>0</v>
      </c>
      <c r="G79" s="29" t="s">
        <v>18</v>
      </c>
      <c r="H79" s="30">
        <f>H81+H82+H83+H84</f>
        <v>0</v>
      </c>
      <c r="I79" s="54" t="s">
        <v>81</v>
      </c>
      <c r="J79" s="56"/>
      <c r="K79" s="54" t="s">
        <v>152</v>
      </c>
    </row>
    <row r="80" spans="1:11" s="31" customFormat="1" ht="15" customHeight="1" x14ac:dyDescent="0.25">
      <c r="A80" s="48"/>
      <c r="B80" s="53"/>
      <c r="C80" s="29" t="s">
        <v>11</v>
      </c>
      <c r="D80" s="30"/>
      <c r="E80" s="29" t="s">
        <v>11</v>
      </c>
      <c r="F80" s="30"/>
      <c r="G80" s="29" t="s">
        <v>11</v>
      </c>
      <c r="H80" s="30"/>
      <c r="I80" s="54"/>
      <c r="J80" s="56"/>
      <c r="K80" s="54"/>
    </row>
    <row r="81" spans="1:11" s="31" customFormat="1" ht="15" customHeight="1" x14ac:dyDescent="0.25">
      <c r="A81" s="48"/>
      <c r="B81" s="53"/>
      <c r="C81" s="32" t="s">
        <v>4</v>
      </c>
      <c r="D81" s="30">
        <v>0</v>
      </c>
      <c r="E81" s="32" t="s">
        <v>4</v>
      </c>
      <c r="F81" s="30">
        <v>0</v>
      </c>
      <c r="G81" s="32" t="s">
        <v>4</v>
      </c>
      <c r="H81" s="30">
        <v>0</v>
      </c>
      <c r="I81" s="54"/>
      <c r="J81" s="56"/>
      <c r="K81" s="54"/>
    </row>
    <row r="82" spans="1:11" s="31" customFormat="1" ht="15" customHeight="1" x14ac:dyDescent="0.25">
      <c r="A82" s="48"/>
      <c r="B82" s="53"/>
      <c r="C82" s="32" t="s">
        <v>5</v>
      </c>
      <c r="D82" s="30">
        <v>0</v>
      </c>
      <c r="E82" s="32" t="s">
        <v>5</v>
      </c>
      <c r="F82" s="30">
        <v>0</v>
      </c>
      <c r="G82" s="32" t="s">
        <v>5</v>
      </c>
      <c r="H82" s="30">
        <v>0</v>
      </c>
      <c r="I82" s="54"/>
      <c r="J82" s="56"/>
      <c r="K82" s="54"/>
    </row>
    <row r="83" spans="1:11" s="31" customFormat="1" ht="15" customHeight="1" x14ac:dyDescent="0.25">
      <c r="A83" s="48"/>
      <c r="B83" s="53"/>
      <c r="C83" s="32" t="s">
        <v>6</v>
      </c>
      <c r="D83" s="30">
        <f>306230/1000</f>
        <v>306.23</v>
      </c>
      <c r="E83" s="32" t="s">
        <v>6</v>
      </c>
      <c r="F83" s="30">
        <v>0</v>
      </c>
      <c r="G83" s="32" t="s">
        <v>6</v>
      </c>
      <c r="H83" s="30">
        <v>0</v>
      </c>
      <c r="I83" s="54"/>
      <c r="J83" s="56"/>
      <c r="K83" s="54"/>
    </row>
    <row r="84" spans="1:11" s="31" customFormat="1" ht="15" customHeight="1" x14ac:dyDescent="0.25">
      <c r="A84" s="48"/>
      <c r="B84" s="53"/>
      <c r="C84" s="32" t="s">
        <v>7</v>
      </c>
      <c r="D84" s="30">
        <v>0</v>
      </c>
      <c r="E84" s="32" t="s">
        <v>7</v>
      </c>
      <c r="F84" s="30">
        <v>0</v>
      </c>
      <c r="G84" s="32" t="s">
        <v>7</v>
      </c>
      <c r="H84" s="30">
        <v>0</v>
      </c>
      <c r="I84" s="54"/>
      <c r="J84" s="56"/>
      <c r="K84" s="54"/>
    </row>
    <row r="85" spans="1:11" s="31" customFormat="1" ht="15" customHeight="1" x14ac:dyDescent="0.25">
      <c r="A85" s="48" t="s">
        <v>239</v>
      </c>
      <c r="B85" s="53" t="s">
        <v>169</v>
      </c>
      <c r="C85" s="29" t="s">
        <v>18</v>
      </c>
      <c r="D85" s="30">
        <f>D87+D88+D89+D90</f>
        <v>667.22</v>
      </c>
      <c r="E85" s="29" t="s">
        <v>18</v>
      </c>
      <c r="F85" s="30">
        <f>F87+F88+F89+F90</f>
        <v>0</v>
      </c>
      <c r="G85" s="29" t="s">
        <v>18</v>
      </c>
      <c r="H85" s="30">
        <f>H87+H88+H89+H90</f>
        <v>0</v>
      </c>
      <c r="I85" s="54" t="s">
        <v>81</v>
      </c>
      <c r="J85" s="56"/>
      <c r="K85" s="54" t="s">
        <v>152</v>
      </c>
    </row>
    <row r="86" spans="1:11" s="31" customFormat="1" ht="15" customHeight="1" x14ac:dyDescent="0.25">
      <c r="A86" s="48"/>
      <c r="B86" s="53"/>
      <c r="C86" s="29" t="s">
        <v>11</v>
      </c>
      <c r="D86" s="30"/>
      <c r="E86" s="29" t="s">
        <v>11</v>
      </c>
      <c r="F86" s="30"/>
      <c r="G86" s="29" t="s">
        <v>11</v>
      </c>
      <c r="H86" s="30"/>
      <c r="I86" s="54"/>
      <c r="J86" s="56"/>
      <c r="K86" s="54"/>
    </row>
    <row r="87" spans="1:11" s="31" customFormat="1" ht="15" customHeight="1" x14ac:dyDescent="0.25">
      <c r="A87" s="48"/>
      <c r="B87" s="53"/>
      <c r="C87" s="32" t="s">
        <v>4</v>
      </c>
      <c r="D87" s="30">
        <v>0</v>
      </c>
      <c r="E87" s="32" t="s">
        <v>4</v>
      </c>
      <c r="F87" s="30">
        <v>0</v>
      </c>
      <c r="G87" s="32" t="s">
        <v>4</v>
      </c>
      <c r="H87" s="30">
        <v>0</v>
      </c>
      <c r="I87" s="54"/>
      <c r="J87" s="56"/>
      <c r="K87" s="54"/>
    </row>
    <row r="88" spans="1:11" s="31" customFormat="1" ht="15" customHeight="1" x14ac:dyDescent="0.25">
      <c r="A88" s="48"/>
      <c r="B88" s="53"/>
      <c r="C88" s="32" t="s">
        <v>5</v>
      </c>
      <c r="D88" s="30">
        <v>0</v>
      </c>
      <c r="E88" s="32" t="s">
        <v>5</v>
      </c>
      <c r="F88" s="30">
        <v>0</v>
      </c>
      <c r="G88" s="32" t="s">
        <v>5</v>
      </c>
      <c r="H88" s="30">
        <v>0</v>
      </c>
      <c r="I88" s="54"/>
      <c r="J88" s="56"/>
      <c r="K88" s="54"/>
    </row>
    <row r="89" spans="1:11" s="31" customFormat="1" ht="15" customHeight="1" x14ac:dyDescent="0.25">
      <c r="A89" s="48"/>
      <c r="B89" s="53"/>
      <c r="C89" s="32" t="s">
        <v>6</v>
      </c>
      <c r="D89" s="30">
        <f>667220/1000</f>
        <v>667.22</v>
      </c>
      <c r="E89" s="32" t="s">
        <v>6</v>
      </c>
      <c r="F89" s="30">
        <v>0</v>
      </c>
      <c r="G89" s="32" t="s">
        <v>6</v>
      </c>
      <c r="H89" s="30">
        <v>0</v>
      </c>
      <c r="I89" s="54"/>
      <c r="J89" s="56"/>
      <c r="K89" s="54"/>
    </row>
    <row r="90" spans="1:11" s="31" customFormat="1" ht="15" customHeight="1" x14ac:dyDescent="0.25">
      <c r="A90" s="48"/>
      <c r="B90" s="53"/>
      <c r="C90" s="32" t="s">
        <v>7</v>
      </c>
      <c r="D90" s="30">
        <v>0</v>
      </c>
      <c r="E90" s="32" t="s">
        <v>7</v>
      </c>
      <c r="F90" s="30">
        <v>0</v>
      </c>
      <c r="G90" s="32" t="s">
        <v>7</v>
      </c>
      <c r="H90" s="30">
        <v>0</v>
      </c>
      <c r="I90" s="54"/>
      <c r="J90" s="56"/>
      <c r="K90" s="54"/>
    </row>
    <row r="91" spans="1:11" s="31" customFormat="1" ht="15" customHeight="1" x14ac:dyDescent="0.25">
      <c r="A91" s="48" t="s">
        <v>240</v>
      </c>
      <c r="B91" s="53" t="s">
        <v>170</v>
      </c>
      <c r="C91" s="29" t="s">
        <v>18</v>
      </c>
      <c r="D91" s="30">
        <f>D93+D94+D95+D96</f>
        <v>307.43400000000003</v>
      </c>
      <c r="E91" s="29" t="s">
        <v>18</v>
      </c>
      <c r="F91" s="30">
        <f>F93+F94+F95+F96</f>
        <v>0</v>
      </c>
      <c r="G91" s="29" t="s">
        <v>18</v>
      </c>
      <c r="H91" s="30">
        <f>H93+H94+H95+H96</f>
        <v>0</v>
      </c>
      <c r="I91" s="54" t="s">
        <v>81</v>
      </c>
      <c r="J91" s="56"/>
      <c r="K91" s="54" t="s">
        <v>152</v>
      </c>
    </row>
    <row r="92" spans="1:11" s="31" customFormat="1" ht="15" customHeight="1" x14ac:dyDescent="0.25">
      <c r="A92" s="48"/>
      <c r="B92" s="53"/>
      <c r="C92" s="29" t="s">
        <v>11</v>
      </c>
      <c r="D92" s="30"/>
      <c r="E92" s="29" t="s">
        <v>11</v>
      </c>
      <c r="F92" s="30"/>
      <c r="G92" s="29" t="s">
        <v>11</v>
      </c>
      <c r="H92" s="30"/>
      <c r="I92" s="54"/>
      <c r="J92" s="56"/>
      <c r="K92" s="54"/>
    </row>
    <row r="93" spans="1:11" s="31" customFormat="1" ht="15" customHeight="1" x14ac:dyDescent="0.25">
      <c r="A93" s="48"/>
      <c r="B93" s="53"/>
      <c r="C93" s="32" t="s">
        <v>4</v>
      </c>
      <c r="D93" s="30">
        <v>0</v>
      </c>
      <c r="E93" s="32" t="s">
        <v>4</v>
      </c>
      <c r="F93" s="30">
        <v>0</v>
      </c>
      <c r="G93" s="32" t="s">
        <v>4</v>
      </c>
      <c r="H93" s="30">
        <v>0</v>
      </c>
      <c r="I93" s="54"/>
      <c r="J93" s="56"/>
      <c r="K93" s="54"/>
    </row>
    <row r="94" spans="1:11" s="31" customFormat="1" ht="15" customHeight="1" x14ac:dyDescent="0.25">
      <c r="A94" s="48"/>
      <c r="B94" s="53"/>
      <c r="C94" s="32" t="s">
        <v>5</v>
      </c>
      <c r="D94" s="30">
        <v>0</v>
      </c>
      <c r="E94" s="32" t="s">
        <v>5</v>
      </c>
      <c r="F94" s="30">
        <v>0</v>
      </c>
      <c r="G94" s="32" t="s">
        <v>5</v>
      </c>
      <c r="H94" s="30">
        <v>0</v>
      </c>
      <c r="I94" s="54"/>
      <c r="J94" s="56"/>
      <c r="K94" s="54"/>
    </row>
    <row r="95" spans="1:11" s="31" customFormat="1" ht="15" customHeight="1" x14ac:dyDescent="0.25">
      <c r="A95" s="48"/>
      <c r="B95" s="53"/>
      <c r="C95" s="32" t="s">
        <v>6</v>
      </c>
      <c r="D95" s="30">
        <f>307434/1000</f>
        <v>307.43400000000003</v>
      </c>
      <c r="E95" s="32" t="s">
        <v>6</v>
      </c>
      <c r="F95" s="30">
        <v>0</v>
      </c>
      <c r="G95" s="32" t="s">
        <v>6</v>
      </c>
      <c r="H95" s="30">
        <v>0</v>
      </c>
      <c r="I95" s="54"/>
      <c r="J95" s="56"/>
      <c r="K95" s="54"/>
    </row>
    <row r="96" spans="1:11" s="31" customFormat="1" ht="15" customHeight="1" x14ac:dyDescent="0.25">
      <c r="A96" s="48"/>
      <c r="B96" s="53"/>
      <c r="C96" s="32" t="s">
        <v>7</v>
      </c>
      <c r="D96" s="30">
        <v>0</v>
      </c>
      <c r="E96" s="32" t="s">
        <v>7</v>
      </c>
      <c r="F96" s="30">
        <v>0</v>
      </c>
      <c r="G96" s="32" t="s">
        <v>7</v>
      </c>
      <c r="H96" s="30">
        <v>0</v>
      </c>
      <c r="I96" s="54"/>
      <c r="J96" s="56"/>
      <c r="K96" s="54"/>
    </row>
    <row r="97" spans="1:11" s="31" customFormat="1" ht="15" customHeight="1" x14ac:dyDescent="0.25">
      <c r="A97" s="48" t="s">
        <v>241</v>
      </c>
      <c r="B97" s="53" t="s">
        <v>171</v>
      </c>
      <c r="C97" s="29" t="s">
        <v>18</v>
      </c>
      <c r="D97" s="30">
        <f>D99+D100+D101+D102</f>
        <v>273.36</v>
      </c>
      <c r="E97" s="29" t="s">
        <v>18</v>
      </c>
      <c r="F97" s="30">
        <f>F99+F100+F101+F102</f>
        <v>0</v>
      </c>
      <c r="G97" s="29" t="s">
        <v>18</v>
      </c>
      <c r="H97" s="30">
        <f>H99+H100+H101+H102</f>
        <v>0</v>
      </c>
      <c r="I97" s="54" t="s">
        <v>81</v>
      </c>
      <c r="J97" s="56"/>
      <c r="K97" s="54" t="s">
        <v>152</v>
      </c>
    </row>
    <row r="98" spans="1:11" s="31" customFormat="1" ht="15" customHeight="1" x14ac:dyDescent="0.25">
      <c r="A98" s="48"/>
      <c r="B98" s="53"/>
      <c r="C98" s="29" t="s">
        <v>11</v>
      </c>
      <c r="D98" s="30"/>
      <c r="E98" s="29" t="s">
        <v>11</v>
      </c>
      <c r="F98" s="30"/>
      <c r="G98" s="29" t="s">
        <v>11</v>
      </c>
      <c r="H98" s="30"/>
      <c r="I98" s="54"/>
      <c r="J98" s="56"/>
      <c r="K98" s="54"/>
    </row>
    <row r="99" spans="1:11" s="31" customFormat="1" ht="15" customHeight="1" x14ac:dyDescent="0.25">
      <c r="A99" s="48"/>
      <c r="B99" s="53"/>
      <c r="C99" s="32" t="s">
        <v>4</v>
      </c>
      <c r="D99" s="30">
        <v>0</v>
      </c>
      <c r="E99" s="32" t="s">
        <v>4</v>
      </c>
      <c r="F99" s="30">
        <v>0</v>
      </c>
      <c r="G99" s="32" t="s">
        <v>4</v>
      </c>
      <c r="H99" s="30">
        <v>0</v>
      </c>
      <c r="I99" s="54"/>
      <c r="J99" s="56"/>
      <c r="K99" s="54"/>
    </row>
    <row r="100" spans="1:11" s="31" customFormat="1" ht="15" customHeight="1" x14ac:dyDescent="0.25">
      <c r="A100" s="48"/>
      <c r="B100" s="53"/>
      <c r="C100" s="32" t="s">
        <v>5</v>
      </c>
      <c r="D100" s="30">
        <v>0</v>
      </c>
      <c r="E100" s="32" t="s">
        <v>5</v>
      </c>
      <c r="F100" s="30">
        <v>0</v>
      </c>
      <c r="G100" s="32" t="s">
        <v>5</v>
      </c>
      <c r="H100" s="30">
        <v>0</v>
      </c>
      <c r="I100" s="54"/>
      <c r="J100" s="56"/>
      <c r="K100" s="54"/>
    </row>
    <row r="101" spans="1:11" s="31" customFormat="1" ht="15" customHeight="1" x14ac:dyDescent="0.25">
      <c r="A101" s="48"/>
      <c r="B101" s="53"/>
      <c r="C101" s="32" t="s">
        <v>6</v>
      </c>
      <c r="D101" s="30">
        <f>273360/1000</f>
        <v>273.36</v>
      </c>
      <c r="E101" s="32" t="s">
        <v>6</v>
      </c>
      <c r="F101" s="30">
        <v>0</v>
      </c>
      <c r="G101" s="32" t="s">
        <v>6</v>
      </c>
      <c r="H101" s="30">
        <v>0</v>
      </c>
      <c r="I101" s="54"/>
      <c r="J101" s="56"/>
      <c r="K101" s="54"/>
    </row>
    <row r="102" spans="1:11" s="31" customFormat="1" ht="15" customHeight="1" x14ac:dyDescent="0.25">
      <c r="A102" s="48"/>
      <c r="B102" s="53"/>
      <c r="C102" s="32" t="s">
        <v>7</v>
      </c>
      <c r="D102" s="30">
        <v>0</v>
      </c>
      <c r="E102" s="32" t="s">
        <v>7</v>
      </c>
      <c r="F102" s="30">
        <v>0</v>
      </c>
      <c r="G102" s="32" t="s">
        <v>7</v>
      </c>
      <c r="H102" s="30">
        <v>0</v>
      </c>
      <c r="I102" s="54"/>
      <c r="J102" s="56"/>
      <c r="K102" s="54"/>
    </row>
    <row r="103" spans="1:11" s="31" customFormat="1" ht="15" customHeight="1" x14ac:dyDescent="0.25">
      <c r="A103" s="48" t="s">
        <v>242</v>
      </c>
      <c r="B103" s="53" t="s">
        <v>172</v>
      </c>
      <c r="C103" s="29" t="s">
        <v>18</v>
      </c>
      <c r="D103" s="30">
        <f>D105+D106+D107+D108</f>
        <v>235.92</v>
      </c>
      <c r="E103" s="29" t="s">
        <v>18</v>
      </c>
      <c r="F103" s="30">
        <f>F105+F106+F107+F108</f>
        <v>0</v>
      </c>
      <c r="G103" s="29" t="s">
        <v>18</v>
      </c>
      <c r="H103" s="30">
        <f>H105+H106+H107+H108</f>
        <v>0</v>
      </c>
      <c r="I103" s="54" t="s">
        <v>81</v>
      </c>
      <c r="J103" s="56"/>
      <c r="K103" s="54" t="s">
        <v>152</v>
      </c>
    </row>
    <row r="104" spans="1:11" s="31" customFormat="1" ht="15" customHeight="1" x14ac:dyDescent="0.25">
      <c r="A104" s="48"/>
      <c r="B104" s="53"/>
      <c r="C104" s="29" t="s">
        <v>11</v>
      </c>
      <c r="D104" s="30"/>
      <c r="E104" s="29" t="s">
        <v>11</v>
      </c>
      <c r="F104" s="30"/>
      <c r="G104" s="29" t="s">
        <v>11</v>
      </c>
      <c r="H104" s="30"/>
      <c r="I104" s="54"/>
      <c r="J104" s="56"/>
      <c r="K104" s="54"/>
    </row>
    <row r="105" spans="1:11" s="31" customFormat="1" ht="15" customHeight="1" x14ac:dyDescent="0.25">
      <c r="A105" s="48"/>
      <c r="B105" s="53"/>
      <c r="C105" s="32" t="s">
        <v>4</v>
      </c>
      <c r="D105" s="30">
        <v>0</v>
      </c>
      <c r="E105" s="32" t="s">
        <v>4</v>
      </c>
      <c r="F105" s="30">
        <v>0</v>
      </c>
      <c r="G105" s="32" t="s">
        <v>4</v>
      </c>
      <c r="H105" s="30">
        <v>0</v>
      </c>
      <c r="I105" s="54"/>
      <c r="J105" s="56"/>
      <c r="K105" s="54"/>
    </row>
    <row r="106" spans="1:11" s="31" customFormat="1" ht="15" customHeight="1" x14ac:dyDescent="0.25">
      <c r="A106" s="48"/>
      <c r="B106" s="53"/>
      <c r="C106" s="32" t="s">
        <v>5</v>
      </c>
      <c r="D106" s="30">
        <v>0</v>
      </c>
      <c r="E106" s="32" t="s">
        <v>5</v>
      </c>
      <c r="F106" s="30">
        <v>0</v>
      </c>
      <c r="G106" s="32" t="s">
        <v>5</v>
      </c>
      <c r="H106" s="30">
        <v>0</v>
      </c>
      <c r="I106" s="54"/>
      <c r="J106" s="56"/>
      <c r="K106" s="54"/>
    </row>
    <row r="107" spans="1:11" s="31" customFormat="1" ht="15" customHeight="1" x14ac:dyDescent="0.25">
      <c r="A107" s="48"/>
      <c r="B107" s="53"/>
      <c r="C107" s="32" t="s">
        <v>6</v>
      </c>
      <c r="D107" s="30">
        <f>235920/1000</f>
        <v>235.92</v>
      </c>
      <c r="E107" s="32" t="s">
        <v>6</v>
      </c>
      <c r="F107" s="30">
        <v>0</v>
      </c>
      <c r="G107" s="32" t="s">
        <v>6</v>
      </c>
      <c r="H107" s="30">
        <v>0</v>
      </c>
      <c r="I107" s="54"/>
      <c r="J107" s="56"/>
      <c r="K107" s="54"/>
    </row>
    <row r="108" spans="1:11" s="31" customFormat="1" ht="15" customHeight="1" x14ac:dyDescent="0.25">
      <c r="A108" s="48"/>
      <c r="B108" s="53"/>
      <c r="C108" s="32" t="s">
        <v>7</v>
      </c>
      <c r="D108" s="30">
        <v>0</v>
      </c>
      <c r="E108" s="32" t="s">
        <v>7</v>
      </c>
      <c r="F108" s="30">
        <v>0</v>
      </c>
      <c r="G108" s="32" t="s">
        <v>7</v>
      </c>
      <c r="H108" s="30">
        <v>0</v>
      </c>
      <c r="I108" s="54"/>
      <c r="J108" s="56"/>
      <c r="K108" s="54"/>
    </row>
    <row r="109" spans="1:11" s="31" customFormat="1" ht="15" customHeight="1" x14ac:dyDescent="0.25">
      <c r="A109" s="48" t="s">
        <v>243</v>
      </c>
      <c r="B109" s="53" t="s">
        <v>173</v>
      </c>
      <c r="C109" s="29" t="s">
        <v>18</v>
      </c>
      <c r="D109" s="30">
        <f>D111+D112+D113+D114</f>
        <v>4137.08</v>
      </c>
      <c r="E109" s="29" t="s">
        <v>18</v>
      </c>
      <c r="F109" s="30">
        <f>F111+F112+F113+F114</f>
        <v>0</v>
      </c>
      <c r="G109" s="29" t="s">
        <v>18</v>
      </c>
      <c r="H109" s="30">
        <f>H111+H112+H113+H114</f>
        <v>0</v>
      </c>
      <c r="I109" s="54" t="s">
        <v>81</v>
      </c>
      <c r="J109" s="56"/>
      <c r="K109" s="54" t="s">
        <v>152</v>
      </c>
    </row>
    <row r="110" spans="1:11" s="31" customFormat="1" ht="15" customHeight="1" x14ac:dyDescent="0.25">
      <c r="A110" s="48"/>
      <c r="B110" s="53"/>
      <c r="C110" s="29" t="s">
        <v>11</v>
      </c>
      <c r="D110" s="30"/>
      <c r="E110" s="29" t="s">
        <v>11</v>
      </c>
      <c r="F110" s="30"/>
      <c r="G110" s="29" t="s">
        <v>11</v>
      </c>
      <c r="H110" s="30"/>
      <c r="I110" s="54"/>
      <c r="J110" s="56"/>
      <c r="K110" s="54"/>
    </row>
    <row r="111" spans="1:11" s="31" customFormat="1" ht="15" customHeight="1" x14ac:dyDescent="0.25">
      <c r="A111" s="48"/>
      <c r="B111" s="53"/>
      <c r="C111" s="32" t="s">
        <v>4</v>
      </c>
      <c r="D111" s="30">
        <v>0</v>
      </c>
      <c r="E111" s="32" t="s">
        <v>4</v>
      </c>
      <c r="F111" s="30">
        <v>0</v>
      </c>
      <c r="G111" s="32" t="s">
        <v>4</v>
      </c>
      <c r="H111" s="30">
        <v>0</v>
      </c>
      <c r="I111" s="54"/>
      <c r="J111" s="56"/>
      <c r="K111" s="54"/>
    </row>
    <row r="112" spans="1:11" s="31" customFormat="1" ht="15" customHeight="1" x14ac:dyDescent="0.25">
      <c r="A112" s="48"/>
      <c r="B112" s="53"/>
      <c r="C112" s="32" t="s">
        <v>5</v>
      </c>
      <c r="D112" s="30">
        <v>0</v>
      </c>
      <c r="E112" s="32" t="s">
        <v>5</v>
      </c>
      <c r="F112" s="30">
        <v>0</v>
      </c>
      <c r="G112" s="32" t="s">
        <v>5</v>
      </c>
      <c r="H112" s="30">
        <v>0</v>
      </c>
      <c r="I112" s="54"/>
      <c r="J112" s="56"/>
      <c r="K112" s="54"/>
    </row>
    <row r="113" spans="1:11" s="31" customFormat="1" ht="15" customHeight="1" x14ac:dyDescent="0.25">
      <c r="A113" s="48"/>
      <c r="B113" s="53"/>
      <c r="C113" s="32" t="s">
        <v>6</v>
      </c>
      <c r="D113" s="30">
        <f>4137080/1000</f>
        <v>4137.08</v>
      </c>
      <c r="E113" s="32" t="s">
        <v>6</v>
      </c>
      <c r="F113" s="30">
        <v>0</v>
      </c>
      <c r="G113" s="32" t="s">
        <v>6</v>
      </c>
      <c r="H113" s="30">
        <v>0</v>
      </c>
      <c r="I113" s="54"/>
      <c r="J113" s="56"/>
      <c r="K113" s="54"/>
    </row>
    <row r="114" spans="1:11" s="31" customFormat="1" ht="15" customHeight="1" x14ac:dyDescent="0.25">
      <c r="A114" s="48"/>
      <c r="B114" s="53"/>
      <c r="C114" s="32" t="s">
        <v>7</v>
      </c>
      <c r="D114" s="30">
        <v>0</v>
      </c>
      <c r="E114" s="32" t="s">
        <v>7</v>
      </c>
      <c r="F114" s="30">
        <v>0</v>
      </c>
      <c r="G114" s="32" t="s">
        <v>7</v>
      </c>
      <c r="H114" s="30">
        <v>0</v>
      </c>
      <c r="I114" s="54"/>
      <c r="J114" s="56"/>
      <c r="K114" s="54"/>
    </row>
    <row r="115" spans="1:11" s="31" customFormat="1" ht="15" customHeight="1" x14ac:dyDescent="0.25">
      <c r="A115" s="48" t="s">
        <v>244</v>
      </c>
      <c r="B115" s="53" t="s">
        <v>174</v>
      </c>
      <c r="C115" s="29" t="s">
        <v>18</v>
      </c>
      <c r="D115" s="30">
        <f>D117+D118+D119+D120</f>
        <v>359.34528999999998</v>
      </c>
      <c r="E115" s="29" t="s">
        <v>18</v>
      </c>
      <c r="F115" s="30">
        <f>F117+F118+F119+F120</f>
        <v>0</v>
      </c>
      <c r="G115" s="29" t="s">
        <v>18</v>
      </c>
      <c r="H115" s="30">
        <f>H117+H118+H119+H120</f>
        <v>0</v>
      </c>
      <c r="I115" s="54" t="s">
        <v>81</v>
      </c>
      <c r="J115" s="56"/>
      <c r="K115" s="54" t="s">
        <v>152</v>
      </c>
    </row>
    <row r="116" spans="1:11" s="31" customFormat="1" ht="15" customHeight="1" x14ac:dyDescent="0.25">
      <c r="A116" s="48"/>
      <c r="B116" s="53"/>
      <c r="C116" s="29" t="s">
        <v>11</v>
      </c>
      <c r="D116" s="30"/>
      <c r="E116" s="29" t="s">
        <v>11</v>
      </c>
      <c r="F116" s="30"/>
      <c r="G116" s="29" t="s">
        <v>11</v>
      </c>
      <c r="H116" s="30"/>
      <c r="I116" s="54"/>
      <c r="J116" s="56"/>
      <c r="K116" s="54"/>
    </row>
    <row r="117" spans="1:11" s="31" customFormat="1" ht="15" customHeight="1" x14ac:dyDescent="0.25">
      <c r="A117" s="48"/>
      <c r="B117" s="53"/>
      <c r="C117" s="32" t="s">
        <v>4</v>
      </c>
      <c r="D117" s="30">
        <v>0</v>
      </c>
      <c r="E117" s="32" t="s">
        <v>4</v>
      </c>
      <c r="F117" s="30">
        <v>0</v>
      </c>
      <c r="G117" s="32" t="s">
        <v>4</v>
      </c>
      <c r="H117" s="30">
        <v>0</v>
      </c>
      <c r="I117" s="54"/>
      <c r="J117" s="56"/>
      <c r="K117" s="54"/>
    </row>
    <row r="118" spans="1:11" s="31" customFormat="1" ht="15" customHeight="1" x14ac:dyDescent="0.25">
      <c r="A118" s="48"/>
      <c r="B118" s="53"/>
      <c r="C118" s="32" t="s">
        <v>5</v>
      </c>
      <c r="D118" s="30">
        <v>0</v>
      </c>
      <c r="E118" s="32" t="s">
        <v>5</v>
      </c>
      <c r="F118" s="30">
        <v>0</v>
      </c>
      <c r="G118" s="32" t="s">
        <v>5</v>
      </c>
      <c r="H118" s="30">
        <v>0</v>
      </c>
      <c r="I118" s="54"/>
      <c r="J118" s="56"/>
      <c r="K118" s="54"/>
    </row>
    <row r="119" spans="1:11" s="31" customFormat="1" ht="15" customHeight="1" x14ac:dyDescent="0.25">
      <c r="A119" s="48"/>
      <c r="B119" s="53"/>
      <c r="C119" s="32" t="s">
        <v>6</v>
      </c>
      <c r="D119" s="30">
        <f>359345.29/1000</f>
        <v>359.34528999999998</v>
      </c>
      <c r="E119" s="32" t="s">
        <v>6</v>
      </c>
      <c r="F119" s="30">
        <v>0</v>
      </c>
      <c r="G119" s="32" t="s">
        <v>6</v>
      </c>
      <c r="H119" s="30">
        <v>0</v>
      </c>
      <c r="I119" s="54"/>
      <c r="J119" s="56"/>
      <c r="K119" s="54"/>
    </row>
    <row r="120" spans="1:11" s="31" customFormat="1" ht="15" customHeight="1" x14ac:dyDescent="0.25">
      <c r="A120" s="48"/>
      <c r="B120" s="53"/>
      <c r="C120" s="32" t="s">
        <v>7</v>
      </c>
      <c r="D120" s="30">
        <v>0</v>
      </c>
      <c r="E120" s="32" t="s">
        <v>7</v>
      </c>
      <c r="F120" s="30">
        <v>0</v>
      </c>
      <c r="G120" s="32" t="s">
        <v>7</v>
      </c>
      <c r="H120" s="30">
        <v>0</v>
      </c>
      <c r="I120" s="54"/>
      <c r="J120" s="56"/>
      <c r="K120" s="54"/>
    </row>
    <row r="121" spans="1:11" s="31" customFormat="1" ht="15" customHeight="1" x14ac:dyDescent="0.25">
      <c r="A121" s="48" t="s">
        <v>245</v>
      </c>
      <c r="B121" s="53" t="s">
        <v>175</v>
      </c>
      <c r="C121" s="29" t="s">
        <v>18</v>
      </c>
      <c r="D121" s="30">
        <f>D123+D124+D125+D126</f>
        <v>479.17626000000001</v>
      </c>
      <c r="E121" s="29" t="s">
        <v>18</v>
      </c>
      <c r="F121" s="30">
        <f>F123+F124+F125+F126</f>
        <v>0</v>
      </c>
      <c r="G121" s="29" t="s">
        <v>18</v>
      </c>
      <c r="H121" s="30">
        <f>H123+H124+H125+H126</f>
        <v>0</v>
      </c>
      <c r="I121" s="54" t="s">
        <v>81</v>
      </c>
      <c r="J121" s="56"/>
      <c r="K121" s="54" t="s">
        <v>152</v>
      </c>
    </row>
    <row r="122" spans="1:11" s="31" customFormat="1" ht="15" customHeight="1" x14ac:dyDescent="0.25">
      <c r="A122" s="48"/>
      <c r="B122" s="53"/>
      <c r="C122" s="29" t="s">
        <v>11</v>
      </c>
      <c r="D122" s="30"/>
      <c r="E122" s="29" t="s">
        <v>11</v>
      </c>
      <c r="F122" s="30"/>
      <c r="G122" s="29" t="s">
        <v>11</v>
      </c>
      <c r="H122" s="30"/>
      <c r="I122" s="54"/>
      <c r="J122" s="56"/>
      <c r="K122" s="54"/>
    </row>
    <row r="123" spans="1:11" s="31" customFormat="1" ht="15" customHeight="1" x14ac:dyDescent="0.25">
      <c r="A123" s="48"/>
      <c r="B123" s="53"/>
      <c r="C123" s="32" t="s">
        <v>4</v>
      </c>
      <c r="D123" s="30">
        <v>0</v>
      </c>
      <c r="E123" s="32" t="s">
        <v>4</v>
      </c>
      <c r="F123" s="30">
        <v>0</v>
      </c>
      <c r="G123" s="32" t="s">
        <v>4</v>
      </c>
      <c r="H123" s="30">
        <v>0</v>
      </c>
      <c r="I123" s="54"/>
      <c r="J123" s="56"/>
      <c r="K123" s="54"/>
    </row>
    <row r="124" spans="1:11" s="31" customFormat="1" ht="15" customHeight="1" x14ac:dyDescent="0.25">
      <c r="A124" s="48"/>
      <c r="B124" s="53"/>
      <c r="C124" s="32" t="s">
        <v>5</v>
      </c>
      <c r="D124" s="30">
        <v>0</v>
      </c>
      <c r="E124" s="32" t="s">
        <v>5</v>
      </c>
      <c r="F124" s="30">
        <v>0</v>
      </c>
      <c r="G124" s="32" t="s">
        <v>5</v>
      </c>
      <c r="H124" s="30">
        <v>0</v>
      </c>
      <c r="I124" s="54"/>
      <c r="J124" s="56"/>
      <c r="K124" s="54"/>
    </row>
    <row r="125" spans="1:11" s="31" customFormat="1" ht="15" customHeight="1" x14ac:dyDescent="0.25">
      <c r="A125" s="48"/>
      <c r="B125" s="53"/>
      <c r="C125" s="32" t="s">
        <v>6</v>
      </c>
      <c r="D125" s="30">
        <f>479176.26/1000</f>
        <v>479.17626000000001</v>
      </c>
      <c r="E125" s="32" t="s">
        <v>6</v>
      </c>
      <c r="F125" s="30">
        <v>0</v>
      </c>
      <c r="G125" s="32" t="s">
        <v>6</v>
      </c>
      <c r="H125" s="30">
        <v>0</v>
      </c>
      <c r="I125" s="54"/>
      <c r="J125" s="56"/>
      <c r="K125" s="54"/>
    </row>
    <row r="126" spans="1:11" s="31" customFormat="1" ht="15" customHeight="1" x14ac:dyDescent="0.25">
      <c r="A126" s="48"/>
      <c r="B126" s="53"/>
      <c r="C126" s="32" t="s">
        <v>7</v>
      </c>
      <c r="D126" s="30">
        <v>0</v>
      </c>
      <c r="E126" s="32" t="s">
        <v>7</v>
      </c>
      <c r="F126" s="30">
        <v>0</v>
      </c>
      <c r="G126" s="32" t="s">
        <v>7</v>
      </c>
      <c r="H126" s="30">
        <v>0</v>
      </c>
      <c r="I126" s="54"/>
      <c r="J126" s="56"/>
      <c r="K126" s="54"/>
    </row>
    <row r="127" spans="1:11" s="31" customFormat="1" ht="15" customHeight="1" x14ac:dyDescent="0.25">
      <c r="A127" s="48" t="s">
        <v>246</v>
      </c>
      <c r="B127" s="53" t="s">
        <v>176</v>
      </c>
      <c r="C127" s="29" t="s">
        <v>18</v>
      </c>
      <c r="D127" s="30">
        <f>D129+D130+D131+D132</f>
        <v>164.92445000000001</v>
      </c>
      <c r="E127" s="29" t="s">
        <v>18</v>
      </c>
      <c r="F127" s="30">
        <f>F129+F130+F131+F132</f>
        <v>0</v>
      </c>
      <c r="G127" s="29" t="s">
        <v>18</v>
      </c>
      <c r="H127" s="30">
        <f>H129+H130+H131+H132</f>
        <v>0</v>
      </c>
      <c r="I127" s="54" t="s">
        <v>81</v>
      </c>
      <c r="J127" s="56"/>
      <c r="K127" s="54" t="s">
        <v>152</v>
      </c>
    </row>
    <row r="128" spans="1:11" s="31" customFormat="1" ht="15" customHeight="1" x14ac:dyDescent="0.25">
      <c r="A128" s="48"/>
      <c r="B128" s="53"/>
      <c r="C128" s="29" t="s">
        <v>11</v>
      </c>
      <c r="D128" s="30"/>
      <c r="E128" s="29" t="s">
        <v>11</v>
      </c>
      <c r="F128" s="30"/>
      <c r="G128" s="29" t="s">
        <v>11</v>
      </c>
      <c r="H128" s="30"/>
      <c r="I128" s="54"/>
      <c r="J128" s="56"/>
      <c r="K128" s="54"/>
    </row>
    <row r="129" spans="1:11" s="31" customFormat="1" ht="15" customHeight="1" x14ac:dyDescent="0.25">
      <c r="A129" s="48"/>
      <c r="B129" s="53"/>
      <c r="C129" s="32" t="s">
        <v>4</v>
      </c>
      <c r="D129" s="30">
        <v>0</v>
      </c>
      <c r="E129" s="32" t="s">
        <v>4</v>
      </c>
      <c r="F129" s="30">
        <v>0</v>
      </c>
      <c r="G129" s="32" t="s">
        <v>4</v>
      </c>
      <c r="H129" s="30">
        <v>0</v>
      </c>
      <c r="I129" s="54"/>
      <c r="J129" s="56"/>
      <c r="K129" s="54"/>
    </row>
    <row r="130" spans="1:11" s="31" customFormat="1" ht="15" customHeight="1" x14ac:dyDescent="0.25">
      <c r="A130" s="48"/>
      <c r="B130" s="53"/>
      <c r="C130" s="32" t="s">
        <v>5</v>
      </c>
      <c r="D130" s="30">
        <v>0</v>
      </c>
      <c r="E130" s="32" t="s">
        <v>5</v>
      </c>
      <c r="F130" s="30">
        <v>0</v>
      </c>
      <c r="G130" s="32" t="s">
        <v>5</v>
      </c>
      <c r="H130" s="30">
        <v>0</v>
      </c>
      <c r="I130" s="54"/>
      <c r="J130" s="56"/>
      <c r="K130" s="54"/>
    </row>
    <row r="131" spans="1:11" s="31" customFormat="1" ht="15" customHeight="1" x14ac:dyDescent="0.25">
      <c r="A131" s="48"/>
      <c r="B131" s="53"/>
      <c r="C131" s="32" t="s">
        <v>6</v>
      </c>
      <c r="D131" s="30">
        <f>164924.45/1000</f>
        <v>164.92445000000001</v>
      </c>
      <c r="E131" s="32" t="s">
        <v>6</v>
      </c>
      <c r="F131" s="30">
        <v>0</v>
      </c>
      <c r="G131" s="32" t="s">
        <v>6</v>
      </c>
      <c r="H131" s="30">
        <v>0</v>
      </c>
      <c r="I131" s="54"/>
      <c r="J131" s="56"/>
      <c r="K131" s="54"/>
    </row>
    <row r="132" spans="1:11" s="31" customFormat="1" ht="15" customHeight="1" x14ac:dyDescent="0.25">
      <c r="A132" s="48"/>
      <c r="B132" s="53"/>
      <c r="C132" s="32" t="s">
        <v>7</v>
      </c>
      <c r="D132" s="30">
        <v>0</v>
      </c>
      <c r="E132" s="32" t="s">
        <v>7</v>
      </c>
      <c r="F132" s="30">
        <v>0</v>
      </c>
      <c r="G132" s="32" t="s">
        <v>7</v>
      </c>
      <c r="H132" s="30">
        <v>0</v>
      </c>
      <c r="I132" s="54"/>
      <c r="J132" s="56"/>
      <c r="K132" s="54"/>
    </row>
    <row r="133" spans="1:11" s="31" customFormat="1" ht="15" customHeight="1" x14ac:dyDescent="0.25">
      <c r="A133" s="48" t="s">
        <v>247</v>
      </c>
      <c r="B133" s="53" t="s">
        <v>177</v>
      </c>
      <c r="C133" s="29" t="s">
        <v>18</v>
      </c>
      <c r="D133" s="30">
        <f>D135+D136+D137+D138</f>
        <v>5.1100000000000003</v>
      </c>
      <c r="E133" s="29" t="s">
        <v>18</v>
      </c>
      <c r="F133" s="30">
        <f>F135+F136+F137+F138</f>
        <v>0</v>
      </c>
      <c r="G133" s="29" t="s">
        <v>18</v>
      </c>
      <c r="H133" s="30">
        <f>H135+H136+H137+H138</f>
        <v>0</v>
      </c>
      <c r="I133" s="54" t="s">
        <v>81</v>
      </c>
      <c r="J133" s="56"/>
      <c r="K133" s="54" t="s">
        <v>152</v>
      </c>
    </row>
    <row r="134" spans="1:11" s="31" customFormat="1" ht="15" customHeight="1" x14ac:dyDescent="0.25">
      <c r="A134" s="48"/>
      <c r="B134" s="53"/>
      <c r="C134" s="29" t="s">
        <v>11</v>
      </c>
      <c r="D134" s="30"/>
      <c r="E134" s="29" t="s">
        <v>11</v>
      </c>
      <c r="F134" s="30"/>
      <c r="G134" s="29" t="s">
        <v>11</v>
      </c>
      <c r="H134" s="30"/>
      <c r="I134" s="54"/>
      <c r="J134" s="56"/>
      <c r="K134" s="54"/>
    </row>
    <row r="135" spans="1:11" s="31" customFormat="1" ht="15" customHeight="1" x14ac:dyDescent="0.25">
      <c r="A135" s="48"/>
      <c r="B135" s="53"/>
      <c r="C135" s="32" t="s">
        <v>4</v>
      </c>
      <c r="D135" s="30">
        <v>0</v>
      </c>
      <c r="E135" s="32" t="s">
        <v>4</v>
      </c>
      <c r="F135" s="30">
        <v>0</v>
      </c>
      <c r="G135" s="32" t="s">
        <v>4</v>
      </c>
      <c r="H135" s="30">
        <v>0</v>
      </c>
      <c r="I135" s="54"/>
      <c r="J135" s="56"/>
      <c r="K135" s="54"/>
    </row>
    <row r="136" spans="1:11" s="31" customFormat="1" ht="15" customHeight="1" x14ac:dyDescent="0.25">
      <c r="A136" s="48"/>
      <c r="B136" s="53"/>
      <c r="C136" s="32" t="s">
        <v>5</v>
      </c>
      <c r="D136" s="30">
        <v>0</v>
      </c>
      <c r="E136" s="32" t="s">
        <v>5</v>
      </c>
      <c r="F136" s="30">
        <v>0</v>
      </c>
      <c r="G136" s="32" t="s">
        <v>5</v>
      </c>
      <c r="H136" s="30">
        <v>0</v>
      </c>
      <c r="I136" s="54"/>
      <c r="J136" s="56"/>
      <c r="K136" s="54"/>
    </row>
    <row r="137" spans="1:11" s="31" customFormat="1" ht="15" customHeight="1" x14ac:dyDescent="0.25">
      <c r="A137" s="48"/>
      <c r="B137" s="53"/>
      <c r="C137" s="32" t="s">
        <v>6</v>
      </c>
      <c r="D137" s="30">
        <f>5110/1000</f>
        <v>5.1100000000000003</v>
      </c>
      <c r="E137" s="32" t="s">
        <v>6</v>
      </c>
      <c r="F137" s="30">
        <v>0</v>
      </c>
      <c r="G137" s="32" t="s">
        <v>6</v>
      </c>
      <c r="H137" s="30">
        <v>0</v>
      </c>
      <c r="I137" s="54"/>
      <c r="J137" s="56"/>
      <c r="K137" s="54"/>
    </row>
    <row r="138" spans="1:11" s="31" customFormat="1" ht="15" customHeight="1" x14ac:dyDescent="0.25">
      <c r="A138" s="48"/>
      <c r="B138" s="53"/>
      <c r="C138" s="32" t="s">
        <v>7</v>
      </c>
      <c r="D138" s="30">
        <v>0</v>
      </c>
      <c r="E138" s="32" t="s">
        <v>7</v>
      </c>
      <c r="F138" s="30">
        <v>0</v>
      </c>
      <c r="G138" s="32" t="s">
        <v>7</v>
      </c>
      <c r="H138" s="30">
        <v>0</v>
      </c>
      <c r="I138" s="54"/>
      <c r="J138" s="56"/>
      <c r="K138" s="54"/>
    </row>
    <row r="139" spans="1:11" s="31" customFormat="1" ht="15" customHeight="1" x14ac:dyDescent="0.25">
      <c r="A139" s="48" t="s">
        <v>248</v>
      </c>
      <c r="B139" s="53" t="s">
        <v>194</v>
      </c>
      <c r="C139" s="29" t="s">
        <v>18</v>
      </c>
      <c r="D139" s="30">
        <f>D141+D142+D143+D144</f>
        <v>0</v>
      </c>
      <c r="E139" s="29" t="s">
        <v>18</v>
      </c>
      <c r="F139" s="30">
        <f>F141+F142+F143+F144</f>
        <v>575.79999999999995</v>
      </c>
      <c r="G139" s="29" t="s">
        <v>18</v>
      </c>
      <c r="H139" s="30">
        <f>H141+H142+H143+H144</f>
        <v>1575.8</v>
      </c>
      <c r="I139" s="54" t="s">
        <v>81</v>
      </c>
      <c r="J139" s="56"/>
      <c r="K139" s="54" t="s">
        <v>152</v>
      </c>
    </row>
    <row r="140" spans="1:11" s="31" customFormat="1" ht="15" customHeight="1" x14ac:dyDescent="0.25">
      <c r="A140" s="48"/>
      <c r="B140" s="53"/>
      <c r="C140" s="29" t="s">
        <v>11</v>
      </c>
      <c r="D140" s="30"/>
      <c r="E140" s="29" t="s">
        <v>11</v>
      </c>
      <c r="F140" s="30"/>
      <c r="G140" s="29" t="s">
        <v>11</v>
      </c>
      <c r="H140" s="30"/>
      <c r="I140" s="54"/>
      <c r="J140" s="56"/>
      <c r="K140" s="54"/>
    </row>
    <row r="141" spans="1:11" s="31" customFormat="1" ht="15" customHeight="1" x14ac:dyDescent="0.25">
      <c r="A141" s="48"/>
      <c r="B141" s="53"/>
      <c r="C141" s="32" t="s">
        <v>4</v>
      </c>
      <c r="D141" s="30">
        <v>0</v>
      </c>
      <c r="E141" s="32" t="s">
        <v>4</v>
      </c>
      <c r="F141" s="30">
        <v>0</v>
      </c>
      <c r="G141" s="32" t="s">
        <v>4</v>
      </c>
      <c r="H141" s="30">
        <v>0</v>
      </c>
      <c r="I141" s="54"/>
      <c r="J141" s="56"/>
      <c r="K141" s="54"/>
    </row>
    <row r="142" spans="1:11" s="31" customFormat="1" ht="15" customHeight="1" x14ac:dyDescent="0.25">
      <c r="A142" s="48"/>
      <c r="B142" s="53"/>
      <c r="C142" s="32" t="s">
        <v>5</v>
      </c>
      <c r="D142" s="30">
        <v>0</v>
      </c>
      <c r="E142" s="32" t="s">
        <v>5</v>
      </c>
      <c r="F142" s="30">
        <v>0</v>
      </c>
      <c r="G142" s="32" t="s">
        <v>5</v>
      </c>
      <c r="H142" s="30">
        <v>0</v>
      </c>
      <c r="I142" s="54"/>
      <c r="J142" s="56"/>
      <c r="K142" s="54"/>
    </row>
    <row r="143" spans="1:11" s="31" customFormat="1" ht="15" customHeight="1" x14ac:dyDescent="0.25">
      <c r="A143" s="48"/>
      <c r="B143" s="53"/>
      <c r="C143" s="32" t="s">
        <v>6</v>
      </c>
      <c r="D143" s="30">
        <v>0</v>
      </c>
      <c r="E143" s="32" t="s">
        <v>6</v>
      </c>
      <c r="F143" s="30">
        <v>575.79999999999995</v>
      </c>
      <c r="G143" s="32" t="s">
        <v>6</v>
      </c>
      <c r="H143" s="30">
        <v>1575.8</v>
      </c>
      <c r="I143" s="54"/>
      <c r="J143" s="56"/>
      <c r="K143" s="54"/>
    </row>
    <row r="144" spans="1:11" s="31" customFormat="1" ht="15" customHeight="1" x14ac:dyDescent="0.25">
      <c r="A144" s="48"/>
      <c r="B144" s="53"/>
      <c r="C144" s="32" t="s">
        <v>7</v>
      </c>
      <c r="D144" s="30">
        <v>0</v>
      </c>
      <c r="E144" s="32" t="s">
        <v>7</v>
      </c>
      <c r="F144" s="30">
        <v>0</v>
      </c>
      <c r="G144" s="32" t="s">
        <v>7</v>
      </c>
      <c r="H144" s="30">
        <v>0</v>
      </c>
      <c r="I144" s="54"/>
      <c r="J144" s="56"/>
      <c r="K144" s="54"/>
    </row>
    <row r="145" spans="1:11" s="31" customFormat="1" ht="15" customHeight="1" x14ac:dyDescent="0.25">
      <c r="A145" s="48" t="s">
        <v>185</v>
      </c>
      <c r="B145" s="53" t="s">
        <v>96</v>
      </c>
      <c r="C145" s="29" t="s">
        <v>18</v>
      </c>
      <c r="D145" s="30">
        <f>D147+D148+D149+D150</f>
        <v>738.62069999999994</v>
      </c>
      <c r="E145" s="29" t="s">
        <v>18</v>
      </c>
      <c r="F145" s="30">
        <f>F147+F148+F149+F150</f>
        <v>0</v>
      </c>
      <c r="G145" s="29" t="s">
        <v>18</v>
      </c>
      <c r="H145" s="30">
        <f>H147+H148+H149+H150</f>
        <v>0</v>
      </c>
      <c r="I145" s="54" t="s">
        <v>81</v>
      </c>
      <c r="J145" s="56"/>
      <c r="K145" s="54" t="s">
        <v>152</v>
      </c>
    </row>
    <row r="146" spans="1:11" s="31" customFormat="1" ht="15" customHeight="1" x14ac:dyDescent="0.25">
      <c r="A146" s="48"/>
      <c r="B146" s="53"/>
      <c r="C146" s="29" t="s">
        <v>11</v>
      </c>
      <c r="D146" s="30"/>
      <c r="E146" s="29" t="s">
        <v>11</v>
      </c>
      <c r="F146" s="30"/>
      <c r="G146" s="29" t="s">
        <v>11</v>
      </c>
      <c r="H146" s="30"/>
      <c r="I146" s="54"/>
      <c r="J146" s="56"/>
      <c r="K146" s="54"/>
    </row>
    <row r="147" spans="1:11" s="31" customFormat="1" ht="15" customHeight="1" x14ac:dyDescent="0.25">
      <c r="A147" s="48"/>
      <c r="B147" s="53"/>
      <c r="C147" s="32" t="s">
        <v>4</v>
      </c>
      <c r="D147" s="30">
        <v>0</v>
      </c>
      <c r="E147" s="32" t="s">
        <v>4</v>
      </c>
      <c r="F147" s="30">
        <v>0</v>
      </c>
      <c r="G147" s="32" t="s">
        <v>4</v>
      </c>
      <c r="H147" s="30">
        <v>0</v>
      </c>
      <c r="I147" s="54"/>
      <c r="J147" s="56"/>
      <c r="K147" s="54"/>
    </row>
    <row r="148" spans="1:11" s="31" customFormat="1" ht="15" customHeight="1" x14ac:dyDescent="0.25">
      <c r="A148" s="48"/>
      <c r="B148" s="53"/>
      <c r="C148" s="32" t="s">
        <v>5</v>
      </c>
      <c r="D148" s="30">
        <v>0</v>
      </c>
      <c r="E148" s="32" t="s">
        <v>5</v>
      </c>
      <c r="F148" s="30">
        <v>0</v>
      </c>
      <c r="G148" s="32" t="s">
        <v>5</v>
      </c>
      <c r="H148" s="30">
        <v>0</v>
      </c>
      <c r="I148" s="54"/>
      <c r="J148" s="56"/>
      <c r="K148" s="54"/>
    </row>
    <row r="149" spans="1:11" s="31" customFormat="1" ht="15" customHeight="1" x14ac:dyDescent="0.25">
      <c r="A149" s="48"/>
      <c r="B149" s="53"/>
      <c r="C149" s="32" t="s">
        <v>6</v>
      </c>
      <c r="D149" s="30">
        <f>738620.7/1000</f>
        <v>738.62069999999994</v>
      </c>
      <c r="E149" s="32" t="s">
        <v>6</v>
      </c>
      <c r="F149" s="30">
        <v>0</v>
      </c>
      <c r="G149" s="32" t="s">
        <v>6</v>
      </c>
      <c r="H149" s="30">
        <v>0</v>
      </c>
      <c r="I149" s="54"/>
      <c r="J149" s="56"/>
      <c r="K149" s="54"/>
    </row>
    <row r="150" spans="1:11" s="31" customFormat="1" ht="15" customHeight="1" x14ac:dyDescent="0.25">
      <c r="A150" s="48"/>
      <c r="B150" s="53"/>
      <c r="C150" s="32" t="s">
        <v>7</v>
      </c>
      <c r="D150" s="30">
        <v>0</v>
      </c>
      <c r="E150" s="32" t="s">
        <v>7</v>
      </c>
      <c r="F150" s="30">
        <v>0</v>
      </c>
      <c r="G150" s="32" t="s">
        <v>7</v>
      </c>
      <c r="H150" s="30">
        <v>0</v>
      </c>
      <c r="I150" s="54"/>
      <c r="J150" s="56"/>
      <c r="K150" s="54"/>
    </row>
    <row r="151" spans="1:11" s="31" customFormat="1" ht="15" customHeight="1" x14ac:dyDescent="0.25">
      <c r="A151" s="48" t="s">
        <v>358</v>
      </c>
      <c r="B151" s="49" t="s">
        <v>362</v>
      </c>
      <c r="C151" s="29" t="s">
        <v>18</v>
      </c>
      <c r="D151" s="30">
        <f>D153+D154+D155+D156</f>
        <v>1500</v>
      </c>
      <c r="E151" s="29" t="s">
        <v>18</v>
      </c>
      <c r="F151" s="30">
        <f>F153+F154+F155+F156</f>
        <v>0</v>
      </c>
      <c r="G151" s="29" t="s">
        <v>18</v>
      </c>
      <c r="H151" s="30">
        <f>H153+H154+H155+H156</f>
        <v>0</v>
      </c>
      <c r="I151" s="54" t="s">
        <v>81</v>
      </c>
      <c r="J151" s="56"/>
      <c r="K151" s="54" t="s">
        <v>152</v>
      </c>
    </row>
    <row r="152" spans="1:11" s="31" customFormat="1" ht="15" customHeight="1" x14ac:dyDescent="0.25">
      <c r="A152" s="48"/>
      <c r="B152" s="50"/>
      <c r="C152" s="29" t="s">
        <v>11</v>
      </c>
      <c r="D152" s="30"/>
      <c r="E152" s="29" t="s">
        <v>11</v>
      </c>
      <c r="F152" s="30"/>
      <c r="G152" s="29" t="s">
        <v>11</v>
      </c>
      <c r="H152" s="30"/>
      <c r="I152" s="54"/>
      <c r="J152" s="56"/>
      <c r="K152" s="54"/>
    </row>
    <row r="153" spans="1:11" s="31" customFormat="1" ht="15" customHeight="1" x14ac:dyDescent="0.25">
      <c r="A153" s="48"/>
      <c r="B153" s="50"/>
      <c r="C153" s="32" t="s">
        <v>4</v>
      </c>
      <c r="D153" s="30">
        <v>0</v>
      </c>
      <c r="E153" s="32" t="s">
        <v>4</v>
      </c>
      <c r="F153" s="30">
        <v>0</v>
      </c>
      <c r="G153" s="32" t="s">
        <v>4</v>
      </c>
      <c r="H153" s="30">
        <v>0</v>
      </c>
      <c r="I153" s="54"/>
      <c r="J153" s="56"/>
      <c r="K153" s="54"/>
    </row>
    <row r="154" spans="1:11" s="31" customFormat="1" ht="15" customHeight="1" x14ac:dyDescent="0.25">
      <c r="A154" s="48"/>
      <c r="B154" s="50"/>
      <c r="C154" s="32" t="s">
        <v>5</v>
      </c>
      <c r="D154" s="30">
        <v>1485</v>
      </c>
      <c r="E154" s="32" t="s">
        <v>5</v>
      </c>
      <c r="F154" s="30">
        <v>0</v>
      </c>
      <c r="G154" s="32" t="s">
        <v>5</v>
      </c>
      <c r="H154" s="30">
        <v>0</v>
      </c>
      <c r="I154" s="54"/>
      <c r="J154" s="56"/>
      <c r="K154" s="54"/>
    </row>
    <row r="155" spans="1:11" s="31" customFormat="1" ht="15" customHeight="1" x14ac:dyDescent="0.25">
      <c r="A155" s="48"/>
      <c r="B155" s="50"/>
      <c r="C155" s="32" t="s">
        <v>6</v>
      </c>
      <c r="D155" s="30">
        <v>15</v>
      </c>
      <c r="E155" s="32" t="s">
        <v>6</v>
      </c>
      <c r="F155" s="30">
        <v>0</v>
      </c>
      <c r="G155" s="32" t="s">
        <v>6</v>
      </c>
      <c r="H155" s="30">
        <v>0</v>
      </c>
      <c r="I155" s="54"/>
      <c r="J155" s="56"/>
      <c r="K155" s="54"/>
    </row>
    <row r="156" spans="1:11" s="31" customFormat="1" ht="15" customHeight="1" x14ac:dyDescent="0.25">
      <c r="A156" s="48"/>
      <c r="B156" s="51"/>
      <c r="C156" s="32" t="s">
        <v>7</v>
      </c>
      <c r="D156" s="30">
        <v>0</v>
      </c>
      <c r="E156" s="32" t="s">
        <v>7</v>
      </c>
      <c r="F156" s="30">
        <v>0</v>
      </c>
      <c r="G156" s="32" t="s">
        <v>7</v>
      </c>
      <c r="H156" s="30">
        <v>0</v>
      </c>
      <c r="I156" s="54"/>
      <c r="J156" s="56"/>
      <c r="K156" s="54"/>
    </row>
    <row r="157" spans="1:11" s="31" customFormat="1" ht="15" customHeight="1" x14ac:dyDescent="0.25">
      <c r="A157" s="59" t="s">
        <v>186</v>
      </c>
      <c r="B157" s="60" t="s">
        <v>97</v>
      </c>
      <c r="C157" s="29" t="s">
        <v>18</v>
      </c>
      <c r="D157" s="30">
        <f>D159+D160+D161+D162</f>
        <v>823.12145999999996</v>
      </c>
      <c r="E157" s="29" t="s">
        <v>18</v>
      </c>
      <c r="F157" s="30">
        <f>F159+F160+F161+F162</f>
        <v>0</v>
      </c>
      <c r="G157" s="29" t="s">
        <v>18</v>
      </c>
      <c r="H157" s="30">
        <f>H159+H160+H161+H162</f>
        <v>0</v>
      </c>
      <c r="I157" s="54" t="s">
        <v>81</v>
      </c>
      <c r="J157" s="56"/>
      <c r="K157" s="54" t="s">
        <v>152</v>
      </c>
    </row>
    <row r="158" spans="1:11" s="31" customFormat="1" ht="15" customHeight="1" x14ac:dyDescent="0.25">
      <c r="A158" s="59"/>
      <c r="B158" s="60"/>
      <c r="C158" s="29" t="s">
        <v>11</v>
      </c>
      <c r="D158" s="30"/>
      <c r="E158" s="29" t="s">
        <v>11</v>
      </c>
      <c r="F158" s="30"/>
      <c r="G158" s="29" t="s">
        <v>11</v>
      </c>
      <c r="H158" s="30"/>
      <c r="I158" s="54"/>
      <c r="J158" s="56"/>
      <c r="K158" s="54"/>
    </row>
    <row r="159" spans="1:11" s="31" customFormat="1" ht="15" customHeight="1" x14ac:dyDescent="0.25">
      <c r="A159" s="59"/>
      <c r="B159" s="60"/>
      <c r="C159" s="32" t="s">
        <v>4</v>
      </c>
      <c r="D159" s="30">
        <v>0</v>
      </c>
      <c r="E159" s="32" t="s">
        <v>4</v>
      </c>
      <c r="F159" s="30">
        <v>0</v>
      </c>
      <c r="G159" s="32" t="s">
        <v>4</v>
      </c>
      <c r="H159" s="30">
        <v>0</v>
      </c>
      <c r="I159" s="54"/>
      <c r="J159" s="56"/>
      <c r="K159" s="54"/>
    </row>
    <row r="160" spans="1:11" s="31" customFormat="1" ht="15" customHeight="1" x14ac:dyDescent="0.25">
      <c r="A160" s="59"/>
      <c r="B160" s="60"/>
      <c r="C160" s="32" t="s">
        <v>5</v>
      </c>
      <c r="D160" s="30">
        <v>0</v>
      </c>
      <c r="E160" s="32" t="s">
        <v>5</v>
      </c>
      <c r="F160" s="30">
        <v>0</v>
      </c>
      <c r="G160" s="32" t="s">
        <v>5</v>
      </c>
      <c r="H160" s="30">
        <v>0</v>
      </c>
      <c r="I160" s="54"/>
      <c r="J160" s="56"/>
      <c r="K160" s="54"/>
    </row>
    <row r="161" spans="1:11" s="31" customFormat="1" ht="15" customHeight="1" x14ac:dyDescent="0.25">
      <c r="A161" s="59"/>
      <c r="B161" s="60"/>
      <c r="C161" s="32" t="s">
        <v>6</v>
      </c>
      <c r="D161" s="30">
        <f>D167</f>
        <v>823.12145999999996</v>
      </c>
      <c r="E161" s="32" t="s">
        <v>6</v>
      </c>
      <c r="F161" s="30">
        <f>F167</f>
        <v>0</v>
      </c>
      <c r="G161" s="32" t="s">
        <v>6</v>
      </c>
      <c r="H161" s="30">
        <f>H167</f>
        <v>0</v>
      </c>
      <c r="I161" s="54"/>
      <c r="J161" s="56"/>
      <c r="K161" s="54"/>
    </row>
    <row r="162" spans="1:11" s="31" customFormat="1" ht="15" customHeight="1" x14ac:dyDescent="0.25">
      <c r="A162" s="59"/>
      <c r="B162" s="60"/>
      <c r="C162" s="32" t="s">
        <v>7</v>
      </c>
      <c r="D162" s="30">
        <v>0</v>
      </c>
      <c r="E162" s="32" t="s">
        <v>7</v>
      </c>
      <c r="F162" s="30">
        <v>0</v>
      </c>
      <c r="G162" s="32" t="s">
        <v>7</v>
      </c>
      <c r="H162" s="30">
        <v>0</v>
      </c>
      <c r="I162" s="54"/>
      <c r="J162" s="56"/>
      <c r="K162" s="54"/>
    </row>
    <row r="163" spans="1:11" s="31" customFormat="1" ht="15" customHeight="1" x14ac:dyDescent="0.25">
      <c r="A163" s="48" t="s">
        <v>249</v>
      </c>
      <c r="B163" s="53" t="s">
        <v>98</v>
      </c>
      <c r="C163" s="29" t="s">
        <v>18</v>
      </c>
      <c r="D163" s="30">
        <f>D165+D166+D167+D168</f>
        <v>823.12145999999996</v>
      </c>
      <c r="E163" s="29" t="s">
        <v>18</v>
      </c>
      <c r="F163" s="30">
        <f>F165+F166+F167+F168</f>
        <v>0</v>
      </c>
      <c r="G163" s="29" t="s">
        <v>18</v>
      </c>
      <c r="H163" s="30">
        <f>H165+H166+H167+H168</f>
        <v>0</v>
      </c>
      <c r="I163" s="54" t="s">
        <v>81</v>
      </c>
      <c r="J163" s="56"/>
      <c r="K163" s="54" t="s">
        <v>152</v>
      </c>
    </row>
    <row r="164" spans="1:11" s="31" customFormat="1" ht="15" customHeight="1" x14ac:dyDescent="0.25">
      <c r="A164" s="48"/>
      <c r="B164" s="53"/>
      <c r="C164" s="29" t="s">
        <v>11</v>
      </c>
      <c r="D164" s="30"/>
      <c r="E164" s="29" t="s">
        <v>11</v>
      </c>
      <c r="F164" s="30"/>
      <c r="G164" s="29" t="s">
        <v>11</v>
      </c>
      <c r="H164" s="30"/>
      <c r="I164" s="54"/>
      <c r="J164" s="56"/>
      <c r="K164" s="54"/>
    </row>
    <row r="165" spans="1:11" s="31" customFormat="1" ht="15" customHeight="1" x14ac:dyDescent="0.25">
      <c r="A165" s="48"/>
      <c r="B165" s="53"/>
      <c r="C165" s="32" t="s">
        <v>4</v>
      </c>
      <c r="D165" s="30">
        <v>0</v>
      </c>
      <c r="E165" s="32" t="s">
        <v>4</v>
      </c>
      <c r="F165" s="30">
        <v>0</v>
      </c>
      <c r="G165" s="32" t="s">
        <v>4</v>
      </c>
      <c r="H165" s="30">
        <v>0</v>
      </c>
      <c r="I165" s="54"/>
      <c r="J165" s="56"/>
      <c r="K165" s="54"/>
    </row>
    <row r="166" spans="1:11" s="31" customFormat="1" ht="15" customHeight="1" x14ac:dyDescent="0.25">
      <c r="A166" s="48"/>
      <c r="B166" s="53"/>
      <c r="C166" s="32" t="s">
        <v>5</v>
      </c>
      <c r="D166" s="30">
        <v>0</v>
      </c>
      <c r="E166" s="32" t="s">
        <v>5</v>
      </c>
      <c r="F166" s="30">
        <v>0</v>
      </c>
      <c r="G166" s="32" t="s">
        <v>5</v>
      </c>
      <c r="H166" s="30">
        <v>0</v>
      </c>
      <c r="I166" s="54"/>
      <c r="J166" s="56"/>
      <c r="K166" s="54"/>
    </row>
    <row r="167" spans="1:11" s="31" customFormat="1" ht="15" customHeight="1" x14ac:dyDescent="0.25">
      <c r="A167" s="48"/>
      <c r="B167" s="53"/>
      <c r="C167" s="32" t="s">
        <v>6</v>
      </c>
      <c r="D167" s="30">
        <f>D173</f>
        <v>823.12145999999996</v>
      </c>
      <c r="E167" s="32" t="s">
        <v>6</v>
      </c>
      <c r="F167" s="30">
        <f>F173</f>
        <v>0</v>
      </c>
      <c r="G167" s="32" t="s">
        <v>6</v>
      </c>
      <c r="H167" s="30">
        <f>H173</f>
        <v>0</v>
      </c>
      <c r="I167" s="54"/>
      <c r="J167" s="56"/>
      <c r="K167" s="54"/>
    </row>
    <row r="168" spans="1:11" s="31" customFormat="1" ht="15" customHeight="1" x14ac:dyDescent="0.25">
      <c r="A168" s="48"/>
      <c r="B168" s="53"/>
      <c r="C168" s="32" t="s">
        <v>7</v>
      </c>
      <c r="D168" s="30">
        <v>0</v>
      </c>
      <c r="E168" s="32" t="s">
        <v>7</v>
      </c>
      <c r="F168" s="30">
        <v>0</v>
      </c>
      <c r="G168" s="32" t="s">
        <v>7</v>
      </c>
      <c r="H168" s="30">
        <v>0</v>
      </c>
      <c r="I168" s="54"/>
      <c r="J168" s="56"/>
      <c r="K168" s="54"/>
    </row>
    <row r="169" spans="1:11" s="31" customFormat="1" ht="15" customHeight="1" x14ac:dyDescent="0.25">
      <c r="A169" s="48" t="s">
        <v>250</v>
      </c>
      <c r="B169" s="53" t="s">
        <v>189</v>
      </c>
      <c r="C169" s="29" t="s">
        <v>18</v>
      </c>
      <c r="D169" s="30">
        <f>D171+D172+D173+D174</f>
        <v>823.12145999999996</v>
      </c>
      <c r="E169" s="29" t="s">
        <v>18</v>
      </c>
      <c r="F169" s="30">
        <f>F171+F172+F173+F174</f>
        <v>0</v>
      </c>
      <c r="G169" s="29" t="s">
        <v>18</v>
      </c>
      <c r="H169" s="30">
        <f>H171+H172+H173+H174</f>
        <v>0</v>
      </c>
      <c r="I169" s="54" t="s">
        <v>81</v>
      </c>
      <c r="J169" s="56"/>
      <c r="K169" s="54" t="s">
        <v>152</v>
      </c>
    </row>
    <row r="170" spans="1:11" s="31" customFormat="1" ht="15" customHeight="1" x14ac:dyDescent="0.25">
      <c r="A170" s="48"/>
      <c r="B170" s="53"/>
      <c r="C170" s="29" t="s">
        <v>11</v>
      </c>
      <c r="D170" s="30"/>
      <c r="E170" s="29" t="s">
        <v>11</v>
      </c>
      <c r="F170" s="30"/>
      <c r="G170" s="29" t="s">
        <v>11</v>
      </c>
      <c r="H170" s="30"/>
      <c r="I170" s="54"/>
      <c r="J170" s="56"/>
      <c r="K170" s="54"/>
    </row>
    <row r="171" spans="1:11" s="31" customFormat="1" ht="15" customHeight="1" x14ac:dyDescent="0.25">
      <c r="A171" s="48"/>
      <c r="B171" s="53"/>
      <c r="C171" s="32" t="s">
        <v>4</v>
      </c>
      <c r="D171" s="30">
        <v>0</v>
      </c>
      <c r="E171" s="32" t="s">
        <v>4</v>
      </c>
      <c r="F171" s="30">
        <v>0</v>
      </c>
      <c r="G171" s="32" t="s">
        <v>4</v>
      </c>
      <c r="H171" s="30">
        <v>0</v>
      </c>
      <c r="I171" s="54"/>
      <c r="J171" s="56"/>
      <c r="K171" s="54"/>
    </row>
    <row r="172" spans="1:11" s="31" customFormat="1" ht="15" customHeight="1" x14ac:dyDescent="0.25">
      <c r="A172" s="48"/>
      <c r="B172" s="53"/>
      <c r="C172" s="32" t="s">
        <v>5</v>
      </c>
      <c r="D172" s="30">
        <v>0</v>
      </c>
      <c r="E172" s="32" t="s">
        <v>5</v>
      </c>
      <c r="F172" s="30">
        <v>0</v>
      </c>
      <c r="G172" s="32" t="s">
        <v>5</v>
      </c>
      <c r="H172" s="30">
        <v>0</v>
      </c>
      <c r="I172" s="54"/>
      <c r="J172" s="56"/>
      <c r="K172" s="54"/>
    </row>
    <row r="173" spans="1:11" s="31" customFormat="1" ht="15" customHeight="1" x14ac:dyDescent="0.25">
      <c r="A173" s="48"/>
      <c r="B173" s="53"/>
      <c r="C173" s="32" t="s">
        <v>6</v>
      </c>
      <c r="D173" s="30">
        <f>823121.46/1000</f>
        <v>823.12145999999996</v>
      </c>
      <c r="E173" s="32" t="s">
        <v>6</v>
      </c>
      <c r="F173" s="30">
        <v>0</v>
      </c>
      <c r="G173" s="32" t="s">
        <v>6</v>
      </c>
      <c r="H173" s="30">
        <v>0</v>
      </c>
      <c r="I173" s="54"/>
      <c r="J173" s="56"/>
      <c r="K173" s="54"/>
    </row>
    <row r="174" spans="1:11" s="31" customFormat="1" ht="15" customHeight="1" x14ac:dyDescent="0.25">
      <c r="A174" s="48"/>
      <c r="B174" s="53"/>
      <c r="C174" s="32" t="s">
        <v>7</v>
      </c>
      <c r="D174" s="30">
        <v>0</v>
      </c>
      <c r="E174" s="32" t="s">
        <v>7</v>
      </c>
      <c r="F174" s="30">
        <v>0</v>
      </c>
      <c r="G174" s="32" t="s">
        <v>7</v>
      </c>
      <c r="H174" s="30">
        <v>0</v>
      </c>
      <c r="I174" s="54"/>
      <c r="J174" s="56"/>
      <c r="K174" s="54"/>
    </row>
    <row r="175" spans="1:11" s="31" customFormat="1" ht="15" customHeight="1" x14ac:dyDescent="0.25">
      <c r="A175" s="59" t="s">
        <v>251</v>
      </c>
      <c r="B175" s="60" t="s">
        <v>99</v>
      </c>
      <c r="C175" s="29" t="s">
        <v>18</v>
      </c>
      <c r="D175" s="30">
        <f>D177+D178+D179+D180</f>
        <v>25595.000000000004</v>
      </c>
      <c r="E175" s="29" t="s">
        <v>18</v>
      </c>
      <c r="F175" s="30">
        <f>F177+F178+F179+F180</f>
        <v>7737.25</v>
      </c>
      <c r="G175" s="29" t="s">
        <v>18</v>
      </c>
      <c r="H175" s="30">
        <f>H177+H178+H179+H180</f>
        <v>8267.5</v>
      </c>
      <c r="I175" s="54" t="s">
        <v>81</v>
      </c>
      <c r="J175" s="56"/>
      <c r="K175" s="54" t="s">
        <v>152</v>
      </c>
    </row>
    <row r="176" spans="1:11" s="31" customFormat="1" ht="15" customHeight="1" x14ac:dyDescent="0.25">
      <c r="A176" s="59"/>
      <c r="B176" s="60"/>
      <c r="C176" s="29" t="s">
        <v>11</v>
      </c>
      <c r="D176" s="30"/>
      <c r="E176" s="29" t="s">
        <v>11</v>
      </c>
      <c r="F176" s="30"/>
      <c r="G176" s="29" t="s">
        <v>11</v>
      </c>
      <c r="H176" s="30"/>
      <c r="I176" s="54"/>
      <c r="J176" s="56"/>
      <c r="K176" s="54"/>
    </row>
    <row r="177" spans="1:11" s="31" customFormat="1" ht="15" customHeight="1" x14ac:dyDescent="0.25">
      <c r="A177" s="59"/>
      <c r="B177" s="60"/>
      <c r="C177" s="32" t="s">
        <v>4</v>
      </c>
      <c r="D177" s="30">
        <v>0</v>
      </c>
      <c r="E177" s="32" t="s">
        <v>4</v>
      </c>
      <c r="F177" s="30">
        <v>0</v>
      </c>
      <c r="G177" s="32" t="s">
        <v>4</v>
      </c>
      <c r="H177" s="30">
        <v>0</v>
      </c>
      <c r="I177" s="54"/>
      <c r="J177" s="56"/>
      <c r="K177" s="54"/>
    </row>
    <row r="178" spans="1:11" s="31" customFormat="1" ht="15" customHeight="1" x14ac:dyDescent="0.25">
      <c r="A178" s="59"/>
      <c r="B178" s="60"/>
      <c r="C178" s="32" t="s">
        <v>5</v>
      </c>
      <c r="D178" s="30">
        <v>0</v>
      </c>
      <c r="E178" s="32" t="s">
        <v>5</v>
      </c>
      <c r="F178" s="30">
        <v>0</v>
      </c>
      <c r="G178" s="32" t="s">
        <v>5</v>
      </c>
      <c r="H178" s="30">
        <v>0</v>
      </c>
      <c r="I178" s="54"/>
      <c r="J178" s="56"/>
      <c r="K178" s="54"/>
    </row>
    <row r="179" spans="1:11" s="31" customFormat="1" ht="15" customHeight="1" x14ac:dyDescent="0.25">
      <c r="A179" s="59"/>
      <c r="B179" s="60"/>
      <c r="C179" s="32" t="s">
        <v>6</v>
      </c>
      <c r="D179" s="30">
        <f>D185+D221</f>
        <v>25595.000000000004</v>
      </c>
      <c r="E179" s="32" t="s">
        <v>6</v>
      </c>
      <c r="F179" s="30">
        <f>F185+F221</f>
        <v>7737.25</v>
      </c>
      <c r="G179" s="32" t="s">
        <v>6</v>
      </c>
      <c r="H179" s="30">
        <f>H185+H221</f>
        <v>8267.5</v>
      </c>
      <c r="I179" s="54"/>
      <c r="J179" s="56"/>
      <c r="K179" s="54"/>
    </row>
    <row r="180" spans="1:11" s="31" customFormat="1" ht="15" customHeight="1" x14ac:dyDescent="0.25">
      <c r="A180" s="59"/>
      <c r="B180" s="60"/>
      <c r="C180" s="32" t="s">
        <v>7</v>
      </c>
      <c r="D180" s="30">
        <v>0</v>
      </c>
      <c r="E180" s="32" t="s">
        <v>7</v>
      </c>
      <c r="F180" s="30">
        <v>0</v>
      </c>
      <c r="G180" s="32" t="s">
        <v>7</v>
      </c>
      <c r="H180" s="30">
        <v>0</v>
      </c>
      <c r="I180" s="54"/>
      <c r="J180" s="56"/>
      <c r="K180" s="54"/>
    </row>
    <row r="181" spans="1:11" s="31" customFormat="1" ht="15" customHeight="1" x14ac:dyDescent="0.25">
      <c r="A181" s="48" t="s">
        <v>252</v>
      </c>
      <c r="B181" s="53" t="s">
        <v>100</v>
      </c>
      <c r="C181" s="29" t="s">
        <v>18</v>
      </c>
      <c r="D181" s="30">
        <f>D183+D184+D185+D186</f>
        <v>3283.8</v>
      </c>
      <c r="E181" s="29" t="s">
        <v>18</v>
      </c>
      <c r="F181" s="30">
        <f>F183+F184+F185+F186</f>
        <v>3283.8</v>
      </c>
      <c r="G181" s="29" t="s">
        <v>18</v>
      </c>
      <c r="H181" s="30">
        <f>H183+H184+H185+H186</f>
        <v>3283.8</v>
      </c>
      <c r="I181" s="54" t="s">
        <v>81</v>
      </c>
      <c r="J181" s="56"/>
      <c r="K181" s="54" t="s">
        <v>152</v>
      </c>
    </row>
    <row r="182" spans="1:11" s="31" customFormat="1" ht="15" customHeight="1" x14ac:dyDescent="0.25">
      <c r="A182" s="48"/>
      <c r="B182" s="53"/>
      <c r="C182" s="29" t="s">
        <v>11</v>
      </c>
      <c r="D182" s="30"/>
      <c r="E182" s="29" t="s">
        <v>11</v>
      </c>
      <c r="F182" s="30"/>
      <c r="G182" s="29" t="s">
        <v>11</v>
      </c>
      <c r="H182" s="30"/>
      <c r="I182" s="54"/>
      <c r="J182" s="56"/>
      <c r="K182" s="54"/>
    </row>
    <row r="183" spans="1:11" s="31" customFormat="1" ht="15" customHeight="1" x14ac:dyDescent="0.25">
      <c r="A183" s="48"/>
      <c r="B183" s="53"/>
      <c r="C183" s="32" t="s">
        <v>4</v>
      </c>
      <c r="D183" s="30">
        <v>0</v>
      </c>
      <c r="E183" s="32" t="s">
        <v>4</v>
      </c>
      <c r="F183" s="30">
        <v>0</v>
      </c>
      <c r="G183" s="32" t="s">
        <v>4</v>
      </c>
      <c r="H183" s="30">
        <v>0</v>
      </c>
      <c r="I183" s="54"/>
      <c r="J183" s="56"/>
      <c r="K183" s="54"/>
    </row>
    <row r="184" spans="1:11" s="31" customFormat="1" ht="15" customHeight="1" x14ac:dyDescent="0.25">
      <c r="A184" s="48"/>
      <c r="B184" s="53"/>
      <c r="C184" s="32" t="s">
        <v>5</v>
      </c>
      <c r="D184" s="30">
        <v>0</v>
      </c>
      <c r="E184" s="32" t="s">
        <v>5</v>
      </c>
      <c r="F184" s="30">
        <v>0</v>
      </c>
      <c r="G184" s="32" t="s">
        <v>5</v>
      </c>
      <c r="H184" s="30">
        <v>0</v>
      </c>
      <c r="I184" s="54"/>
      <c r="J184" s="56"/>
      <c r="K184" s="54"/>
    </row>
    <row r="185" spans="1:11" s="31" customFormat="1" ht="15" customHeight="1" x14ac:dyDescent="0.25">
      <c r="A185" s="48"/>
      <c r="B185" s="53"/>
      <c r="C185" s="32" t="s">
        <v>6</v>
      </c>
      <c r="D185" s="30">
        <f>D191+D197+D203+D209+D215</f>
        <v>3283.8</v>
      </c>
      <c r="E185" s="32" t="s">
        <v>6</v>
      </c>
      <c r="F185" s="30">
        <f>F191+F197+F203+F209+F215</f>
        <v>3283.8</v>
      </c>
      <c r="G185" s="32" t="s">
        <v>6</v>
      </c>
      <c r="H185" s="30">
        <f>H191+H197+H203+H209+H215</f>
        <v>3283.8</v>
      </c>
      <c r="I185" s="54"/>
      <c r="J185" s="56"/>
      <c r="K185" s="54"/>
    </row>
    <row r="186" spans="1:11" s="31" customFormat="1" ht="15" customHeight="1" x14ac:dyDescent="0.25">
      <c r="A186" s="48"/>
      <c r="B186" s="53"/>
      <c r="C186" s="32" t="s">
        <v>7</v>
      </c>
      <c r="D186" s="30">
        <v>0</v>
      </c>
      <c r="E186" s="32" t="s">
        <v>7</v>
      </c>
      <c r="F186" s="30">
        <v>0</v>
      </c>
      <c r="G186" s="32" t="s">
        <v>7</v>
      </c>
      <c r="H186" s="30">
        <v>0</v>
      </c>
      <c r="I186" s="54"/>
      <c r="J186" s="56"/>
      <c r="K186" s="54"/>
    </row>
    <row r="187" spans="1:11" s="31" customFormat="1" ht="15" customHeight="1" x14ac:dyDescent="0.25">
      <c r="A187" s="48" t="s">
        <v>253</v>
      </c>
      <c r="B187" s="53" t="s">
        <v>190</v>
      </c>
      <c r="C187" s="29" t="s">
        <v>18</v>
      </c>
      <c r="D187" s="30">
        <f>D189+D190+D191+D192</f>
        <v>1864.6</v>
      </c>
      <c r="E187" s="29" t="s">
        <v>18</v>
      </c>
      <c r="F187" s="30">
        <f>F189+F190+F191+F192</f>
        <v>1864.6</v>
      </c>
      <c r="G187" s="29" t="s">
        <v>18</v>
      </c>
      <c r="H187" s="30">
        <f>H189+H190+H191+H192</f>
        <v>1864.6</v>
      </c>
      <c r="I187" s="54" t="s">
        <v>81</v>
      </c>
      <c r="J187" s="56"/>
      <c r="K187" s="54" t="s">
        <v>152</v>
      </c>
    </row>
    <row r="188" spans="1:11" s="31" customFormat="1" ht="15" customHeight="1" x14ac:dyDescent="0.25">
      <c r="A188" s="48"/>
      <c r="B188" s="53"/>
      <c r="C188" s="29" t="s">
        <v>11</v>
      </c>
      <c r="D188" s="30"/>
      <c r="E188" s="29" t="s">
        <v>11</v>
      </c>
      <c r="F188" s="30"/>
      <c r="G188" s="29" t="s">
        <v>11</v>
      </c>
      <c r="H188" s="30"/>
      <c r="I188" s="54"/>
      <c r="J188" s="56"/>
      <c r="K188" s="54"/>
    </row>
    <row r="189" spans="1:11" s="31" customFormat="1" ht="15" customHeight="1" x14ac:dyDescent="0.25">
      <c r="A189" s="48"/>
      <c r="B189" s="53"/>
      <c r="C189" s="32" t="s">
        <v>4</v>
      </c>
      <c r="D189" s="30">
        <v>0</v>
      </c>
      <c r="E189" s="32" t="s">
        <v>4</v>
      </c>
      <c r="F189" s="30">
        <v>0</v>
      </c>
      <c r="G189" s="32" t="s">
        <v>4</v>
      </c>
      <c r="H189" s="30">
        <v>0</v>
      </c>
      <c r="I189" s="54"/>
      <c r="J189" s="56"/>
      <c r="K189" s="54"/>
    </row>
    <row r="190" spans="1:11" s="31" customFormat="1" ht="15" customHeight="1" x14ac:dyDescent="0.25">
      <c r="A190" s="48"/>
      <c r="B190" s="53"/>
      <c r="C190" s="32" t="s">
        <v>5</v>
      </c>
      <c r="D190" s="30">
        <v>0</v>
      </c>
      <c r="E190" s="32" t="s">
        <v>5</v>
      </c>
      <c r="F190" s="30">
        <v>0</v>
      </c>
      <c r="G190" s="32" t="s">
        <v>5</v>
      </c>
      <c r="H190" s="30">
        <v>0</v>
      </c>
      <c r="I190" s="54"/>
      <c r="J190" s="56"/>
      <c r="K190" s="54"/>
    </row>
    <row r="191" spans="1:11" s="31" customFormat="1" ht="15" customHeight="1" x14ac:dyDescent="0.25">
      <c r="A191" s="48"/>
      <c r="B191" s="53"/>
      <c r="C191" s="32" t="s">
        <v>6</v>
      </c>
      <c r="D191" s="30">
        <f>1864600/1000</f>
        <v>1864.6</v>
      </c>
      <c r="E191" s="32" t="s">
        <v>6</v>
      </c>
      <c r="F191" s="30">
        <f>1864600/1000</f>
        <v>1864.6</v>
      </c>
      <c r="G191" s="32" t="s">
        <v>6</v>
      </c>
      <c r="H191" s="30">
        <f>1864600/1000</f>
        <v>1864.6</v>
      </c>
      <c r="I191" s="54"/>
      <c r="J191" s="56"/>
      <c r="K191" s="54"/>
    </row>
    <row r="192" spans="1:11" s="31" customFormat="1" ht="15" customHeight="1" x14ac:dyDescent="0.25">
      <c r="A192" s="48"/>
      <c r="B192" s="53"/>
      <c r="C192" s="32" t="s">
        <v>7</v>
      </c>
      <c r="D192" s="30">
        <v>0</v>
      </c>
      <c r="E192" s="32" t="s">
        <v>7</v>
      </c>
      <c r="F192" s="30">
        <v>0</v>
      </c>
      <c r="G192" s="32" t="s">
        <v>7</v>
      </c>
      <c r="H192" s="30">
        <v>0</v>
      </c>
      <c r="I192" s="54"/>
      <c r="J192" s="56"/>
      <c r="K192" s="54"/>
    </row>
    <row r="193" spans="1:11" s="31" customFormat="1" ht="15" customHeight="1" x14ac:dyDescent="0.25">
      <c r="A193" s="48" t="s">
        <v>254</v>
      </c>
      <c r="B193" s="53" t="s">
        <v>191</v>
      </c>
      <c r="C193" s="29" t="s">
        <v>18</v>
      </c>
      <c r="D193" s="30">
        <f>D195+D196+D197+D198</f>
        <v>593</v>
      </c>
      <c r="E193" s="29" t="s">
        <v>18</v>
      </c>
      <c r="F193" s="30">
        <f>F195+F196+F197+F198</f>
        <v>0</v>
      </c>
      <c r="G193" s="29" t="s">
        <v>18</v>
      </c>
      <c r="H193" s="30">
        <f>H195+H196+H197+H198</f>
        <v>0</v>
      </c>
      <c r="I193" s="54" t="s">
        <v>81</v>
      </c>
      <c r="J193" s="56"/>
      <c r="K193" s="54" t="s">
        <v>152</v>
      </c>
    </row>
    <row r="194" spans="1:11" s="31" customFormat="1" ht="15" customHeight="1" x14ac:dyDescent="0.25">
      <c r="A194" s="48"/>
      <c r="B194" s="53"/>
      <c r="C194" s="29" t="s">
        <v>11</v>
      </c>
      <c r="D194" s="30"/>
      <c r="E194" s="29" t="s">
        <v>11</v>
      </c>
      <c r="F194" s="30"/>
      <c r="G194" s="29" t="s">
        <v>11</v>
      </c>
      <c r="H194" s="30"/>
      <c r="I194" s="54"/>
      <c r="J194" s="56"/>
      <c r="K194" s="54"/>
    </row>
    <row r="195" spans="1:11" s="31" customFormat="1" ht="15" customHeight="1" x14ac:dyDescent="0.25">
      <c r="A195" s="48"/>
      <c r="B195" s="53"/>
      <c r="C195" s="32" t="s">
        <v>4</v>
      </c>
      <c r="D195" s="30">
        <v>0</v>
      </c>
      <c r="E195" s="32" t="s">
        <v>4</v>
      </c>
      <c r="F195" s="30">
        <v>0</v>
      </c>
      <c r="G195" s="32" t="s">
        <v>4</v>
      </c>
      <c r="H195" s="30">
        <v>0</v>
      </c>
      <c r="I195" s="54"/>
      <c r="J195" s="56"/>
      <c r="K195" s="54"/>
    </row>
    <row r="196" spans="1:11" s="31" customFormat="1" ht="15" customHeight="1" x14ac:dyDescent="0.25">
      <c r="A196" s="48"/>
      <c r="B196" s="53"/>
      <c r="C196" s="32" t="s">
        <v>5</v>
      </c>
      <c r="D196" s="30">
        <v>0</v>
      </c>
      <c r="E196" s="32" t="s">
        <v>5</v>
      </c>
      <c r="F196" s="30">
        <v>0</v>
      </c>
      <c r="G196" s="32" t="s">
        <v>5</v>
      </c>
      <c r="H196" s="30">
        <v>0</v>
      </c>
      <c r="I196" s="54"/>
      <c r="J196" s="56"/>
      <c r="K196" s="54"/>
    </row>
    <row r="197" spans="1:11" s="31" customFormat="1" ht="15" customHeight="1" x14ac:dyDescent="0.25">
      <c r="A197" s="48"/>
      <c r="B197" s="53"/>
      <c r="C197" s="32" t="s">
        <v>6</v>
      </c>
      <c r="D197" s="30">
        <f>593000/1000</f>
        <v>593</v>
      </c>
      <c r="E197" s="32" t="s">
        <v>6</v>
      </c>
      <c r="F197" s="30">
        <v>0</v>
      </c>
      <c r="G197" s="32" t="s">
        <v>6</v>
      </c>
      <c r="H197" s="30">
        <v>0</v>
      </c>
      <c r="I197" s="54"/>
      <c r="J197" s="56"/>
      <c r="K197" s="54"/>
    </row>
    <row r="198" spans="1:11" s="31" customFormat="1" ht="15" customHeight="1" x14ac:dyDescent="0.25">
      <c r="A198" s="48"/>
      <c r="B198" s="53"/>
      <c r="C198" s="32" t="s">
        <v>7</v>
      </c>
      <c r="D198" s="30">
        <v>0</v>
      </c>
      <c r="E198" s="32" t="s">
        <v>7</v>
      </c>
      <c r="F198" s="30">
        <v>0</v>
      </c>
      <c r="G198" s="32" t="s">
        <v>7</v>
      </c>
      <c r="H198" s="30">
        <v>0</v>
      </c>
      <c r="I198" s="54"/>
      <c r="J198" s="56"/>
      <c r="K198" s="54"/>
    </row>
    <row r="199" spans="1:11" s="31" customFormat="1" ht="15" customHeight="1" x14ac:dyDescent="0.25">
      <c r="A199" s="48" t="s">
        <v>255</v>
      </c>
      <c r="B199" s="53" t="s">
        <v>192</v>
      </c>
      <c r="C199" s="29" t="s">
        <v>18</v>
      </c>
      <c r="D199" s="30">
        <f>D201+D202+D203+D204</f>
        <v>358.38</v>
      </c>
      <c r="E199" s="29" t="s">
        <v>18</v>
      </c>
      <c r="F199" s="30">
        <f>F201+F202+F203+F204</f>
        <v>0</v>
      </c>
      <c r="G199" s="29" t="s">
        <v>18</v>
      </c>
      <c r="H199" s="30">
        <f>H201+H202+H203+H204</f>
        <v>0</v>
      </c>
      <c r="I199" s="54" t="s">
        <v>81</v>
      </c>
      <c r="J199" s="56"/>
      <c r="K199" s="54" t="s">
        <v>152</v>
      </c>
    </row>
    <row r="200" spans="1:11" s="31" customFormat="1" ht="15" customHeight="1" x14ac:dyDescent="0.25">
      <c r="A200" s="48"/>
      <c r="B200" s="53"/>
      <c r="C200" s="29" t="s">
        <v>11</v>
      </c>
      <c r="D200" s="30"/>
      <c r="E200" s="29" t="s">
        <v>11</v>
      </c>
      <c r="F200" s="30"/>
      <c r="G200" s="29" t="s">
        <v>11</v>
      </c>
      <c r="H200" s="30"/>
      <c r="I200" s="54"/>
      <c r="J200" s="56"/>
      <c r="K200" s="54"/>
    </row>
    <row r="201" spans="1:11" s="31" customFormat="1" ht="15" customHeight="1" x14ac:dyDescent="0.25">
      <c r="A201" s="48"/>
      <c r="B201" s="53"/>
      <c r="C201" s="32" t="s">
        <v>4</v>
      </c>
      <c r="D201" s="30">
        <v>0</v>
      </c>
      <c r="E201" s="32" t="s">
        <v>4</v>
      </c>
      <c r="F201" s="30">
        <v>0</v>
      </c>
      <c r="G201" s="32" t="s">
        <v>4</v>
      </c>
      <c r="H201" s="30">
        <v>0</v>
      </c>
      <c r="I201" s="54"/>
      <c r="J201" s="56"/>
      <c r="K201" s="54"/>
    </row>
    <row r="202" spans="1:11" s="31" customFormat="1" ht="15" customHeight="1" x14ac:dyDescent="0.25">
      <c r="A202" s="48"/>
      <c r="B202" s="53"/>
      <c r="C202" s="32" t="s">
        <v>5</v>
      </c>
      <c r="D202" s="30">
        <v>0</v>
      </c>
      <c r="E202" s="32" t="s">
        <v>5</v>
      </c>
      <c r="F202" s="30">
        <v>0</v>
      </c>
      <c r="G202" s="32" t="s">
        <v>5</v>
      </c>
      <c r="H202" s="30">
        <v>0</v>
      </c>
      <c r="I202" s="54"/>
      <c r="J202" s="56"/>
      <c r="K202" s="54"/>
    </row>
    <row r="203" spans="1:11" s="31" customFormat="1" ht="15" customHeight="1" x14ac:dyDescent="0.25">
      <c r="A203" s="48"/>
      <c r="B203" s="53"/>
      <c r="C203" s="32" t="s">
        <v>6</v>
      </c>
      <c r="D203" s="30">
        <f>358380/1000</f>
        <v>358.38</v>
      </c>
      <c r="E203" s="32" t="s">
        <v>6</v>
      </c>
      <c r="F203" s="30">
        <v>0</v>
      </c>
      <c r="G203" s="32" t="s">
        <v>6</v>
      </c>
      <c r="H203" s="30">
        <v>0</v>
      </c>
      <c r="I203" s="54"/>
      <c r="J203" s="56"/>
      <c r="K203" s="54"/>
    </row>
    <row r="204" spans="1:11" s="31" customFormat="1" ht="15" customHeight="1" x14ac:dyDescent="0.25">
      <c r="A204" s="48"/>
      <c r="B204" s="53"/>
      <c r="C204" s="32" t="s">
        <v>7</v>
      </c>
      <c r="D204" s="30">
        <v>0</v>
      </c>
      <c r="E204" s="32" t="s">
        <v>7</v>
      </c>
      <c r="F204" s="30">
        <v>0</v>
      </c>
      <c r="G204" s="32" t="s">
        <v>7</v>
      </c>
      <c r="H204" s="30">
        <v>0</v>
      </c>
      <c r="I204" s="54"/>
      <c r="J204" s="56"/>
      <c r="K204" s="54"/>
    </row>
    <row r="205" spans="1:11" s="31" customFormat="1" ht="15" customHeight="1" x14ac:dyDescent="0.25">
      <c r="A205" s="48" t="s">
        <v>256</v>
      </c>
      <c r="B205" s="53" t="s">
        <v>193</v>
      </c>
      <c r="C205" s="29" t="s">
        <v>18</v>
      </c>
      <c r="D205" s="30">
        <f>D207+D208+D209+D210</f>
        <v>467.82</v>
      </c>
      <c r="E205" s="29" t="s">
        <v>18</v>
      </c>
      <c r="F205" s="30">
        <f>F207+F208+F209+F210</f>
        <v>0</v>
      </c>
      <c r="G205" s="29" t="s">
        <v>18</v>
      </c>
      <c r="H205" s="30">
        <f>H207+H208+H209+H210</f>
        <v>0</v>
      </c>
      <c r="I205" s="54" t="s">
        <v>81</v>
      </c>
      <c r="J205" s="56"/>
      <c r="K205" s="54" t="s">
        <v>152</v>
      </c>
    </row>
    <row r="206" spans="1:11" s="31" customFormat="1" ht="15" customHeight="1" x14ac:dyDescent="0.25">
      <c r="A206" s="48"/>
      <c r="B206" s="53"/>
      <c r="C206" s="29" t="s">
        <v>11</v>
      </c>
      <c r="D206" s="30"/>
      <c r="E206" s="29" t="s">
        <v>11</v>
      </c>
      <c r="F206" s="30"/>
      <c r="G206" s="29" t="s">
        <v>11</v>
      </c>
      <c r="H206" s="30"/>
      <c r="I206" s="54"/>
      <c r="J206" s="56"/>
      <c r="K206" s="54"/>
    </row>
    <row r="207" spans="1:11" s="31" customFormat="1" ht="15" customHeight="1" x14ac:dyDescent="0.25">
      <c r="A207" s="48"/>
      <c r="B207" s="53"/>
      <c r="C207" s="32" t="s">
        <v>4</v>
      </c>
      <c r="D207" s="30">
        <v>0</v>
      </c>
      <c r="E207" s="32" t="s">
        <v>4</v>
      </c>
      <c r="F207" s="30">
        <v>0</v>
      </c>
      <c r="G207" s="32" t="s">
        <v>4</v>
      </c>
      <c r="H207" s="30">
        <v>0</v>
      </c>
      <c r="I207" s="54"/>
      <c r="J207" s="56"/>
      <c r="K207" s="54"/>
    </row>
    <row r="208" spans="1:11" s="31" customFormat="1" ht="15" customHeight="1" x14ac:dyDescent="0.25">
      <c r="A208" s="48"/>
      <c r="B208" s="53"/>
      <c r="C208" s="32" t="s">
        <v>5</v>
      </c>
      <c r="D208" s="30">
        <v>0</v>
      </c>
      <c r="E208" s="32" t="s">
        <v>5</v>
      </c>
      <c r="F208" s="30">
        <v>0</v>
      </c>
      <c r="G208" s="32" t="s">
        <v>5</v>
      </c>
      <c r="H208" s="30">
        <v>0</v>
      </c>
      <c r="I208" s="54"/>
      <c r="J208" s="56"/>
      <c r="K208" s="54"/>
    </row>
    <row r="209" spans="1:11" s="31" customFormat="1" ht="15" customHeight="1" x14ac:dyDescent="0.25">
      <c r="A209" s="48"/>
      <c r="B209" s="53"/>
      <c r="C209" s="32" t="s">
        <v>6</v>
      </c>
      <c r="D209" s="30">
        <f>467820/1000</f>
        <v>467.82</v>
      </c>
      <c r="E209" s="32" t="s">
        <v>6</v>
      </c>
      <c r="F209" s="30">
        <v>0</v>
      </c>
      <c r="G209" s="32" t="s">
        <v>6</v>
      </c>
      <c r="H209" s="30">
        <v>0</v>
      </c>
      <c r="I209" s="54"/>
      <c r="J209" s="56"/>
      <c r="K209" s="54"/>
    </row>
    <row r="210" spans="1:11" s="31" customFormat="1" ht="15" customHeight="1" x14ac:dyDescent="0.25">
      <c r="A210" s="48"/>
      <c r="B210" s="53"/>
      <c r="C210" s="32" t="s">
        <v>7</v>
      </c>
      <c r="D210" s="30">
        <v>0</v>
      </c>
      <c r="E210" s="32" t="s">
        <v>7</v>
      </c>
      <c r="F210" s="30">
        <v>0</v>
      </c>
      <c r="G210" s="32" t="s">
        <v>7</v>
      </c>
      <c r="H210" s="30">
        <v>0</v>
      </c>
      <c r="I210" s="54"/>
      <c r="J210" s="56"/>
      <c r="K210" s="54"/>
    </row>
    <row r="211" spans="1:11" s="31" customFormat="1" ht="15" customHeight="1" x14ac:dyDescent="0.25">
      <c r="A211" s="48" t="s">
        <v>257</v>
      </c>
      <c r="B211" s="53" t="s">
        <v>194</v>
      </c>
      <c r="C211" s="29" t="s">
        <v>18</v>
      </c>
      <c r="D211" s="30">
        <f>D213+D214+D215+D216</f>
        <v>0</v>
      </c>
      <c r="E211" s="29" t="s">
        <v>18</v>
      </c>
      <c r="F211" s="30">
        <f>F213+F214+F215+F216</f>
        <v>1419.2</v>
      </c>
      <c r="G211" s="29" t="s">
        <v>18</v>
      </c>
      <c r="H211" s="30">
        <f>H213+H214+H215+H216</f>
        <v>1419.2</v>
      </c>
      <c r="I211" s="54" t="s">
        <v>81</v>
      </c>
      <c r="J211" s="56"/>
      <c r="K211" s="54" t="s">
        <v>152</v>
      </c>
    </row>
    <row r="212" spans="1:11" s="31" customFormat="1" ht="15" customHeight="1" x14ac:dyDescent="0.25">
      <c r="A212" s="48"/>
      <c r="B212" s="53"/>
      <c r="C212" s="29" t="s">
        <v>11</v>
      </c>
      <c r="D212" s="30"/>
      <c r="E212" s="29" t="s">
        <v>11</v>
      </c>
      <c r="F212" s="30"/>
      <c r="G212" s="29" t="s">
        <v>11</v>
      </c>
      <c r="H212" s="30"/>
      <c r="I212" s="54"/>
      <c r="J212" s="56"/>
      <c r="K212" s="54"/>
    </row>
    <row r="213" spans="1:11" s="31" customFormat="1" ht="15" customHeight="1" x14ac:dyDescent="0.25">
      <c r="A213" s="48"/>
      <c r="B213" s="53"/>
      <c r="C213" s="32" t="s">
        <v>4</v>
      </c>
      <c r="D213" s="30">
        <v>0</v>
      </c>
      <c r="E213" s="32" t="s">
        <v>4</v>
      </c>
      <c r="F213" s="30">
        <v>0</v>
      </c>
      <c r="G213" s="32" t="s">
        <v>4</v>
      </c>
      <c r="H213" s="30">
        <v>0</v>
      </c>
      <c r="I213" s="54"/>
      <c r="J213" s="56"/>
      <c r="K213" s="54"/>
    </row>
    <row r="214" spans="1:11" s="31" customFormat="1" ht="15" customHeight="1" x14ac:dyDescent="0.25">
      <c r="A214" s="48"/>
      <c r="B214" s="53"/>
      <c r="C214" s="32" t="s">
        <v>5</v>
      </c>
      <c r="D214" s="30">
        <v>0</v>
      </c>
      <c r="E214" s="32" t="s">
        <v>5</v>
      </c>
      <c r="F214" s="30">
        <v>0</v>
      </c>
      <c r="G214" s="32" t="s">
        <v>5</v>
      </c>
      <c r="H214" s="30">
        <v>0</v>
      </c>
      <c r="I214" s="54"/>
      <c r="J214" s="56"/>
      <c r="K214" s="54"/>
    </row>
    <row r="215" spans="1:11" s="31" customFormat="1" ht="15" customHeight="1" x14ac:dyDescent="0.25">
      <c r="A215" s="48"/>
      <c r="B215" s="53"/>
      <c r="C215" s="32" t="s">
        <v>6</v>
      </c>
      <c r="D215" s="30">
        <v>0</v>
      </c>
      <c r="E215" s="32" t="s">
        <v>6</v>
      </c>
      <c r="F215" s="30">
        <f>1419200/1000</f>
        <v>1419.2</v>
      </c>
      <c r="G215" s="32" t="s">
        <v>6</v>
      </c>
      <c r="H215" s="30">
        <f>1419200/1000</f>
        <v>1419.2</v>
      </c>
      <c r="I215" s="54"/>
      <c r="J215" s="56"/>
      <c r="K215" s="54"/>
    </row>
    <row r="216" spans="1:11" s="31" customFormat="1" ht="15" customHeight="1" x14ac:dyDescent="0.25">
      <c r="A216" s="48"/>
      <c r="B216" s="53"/>
      <c r="C216" s="32" t="s">
        <v>7</v>
      </c>
      <c r="D216" s="30">
        <v>0</v>
      </c>
      <c r="E216" s="32" t="s">
        <v>7</v>
      </c>
      <c r="F216" s="30">
        <v>0</v>
      </c>
      <c r="G216" s="32" t="s">
        <v>7</v>
      </c>
      <c r="H216" s="30">
        <v>0</v>
      </c>
      <c r="I216" s="54"/>
      <c r="J216" s="56"/>
      <c r="K216" s="54"/>
    </row>
    <row r="217" spans="1:11" s="31" customFormat="1" ht="15" customHeight="1" x14ac:dyDescent="0.25">
      <c r="A217" s="48" t="s">
        <v>258</v>
      </c>
      <c r="B217" s="53" t="s">
        <v>101</v>
      </c>
      <c r="C217" s="29" t="s">
        <v>18</v>
      </c>
      <c r="D217" s="30">
        <f>D219+D220+D221+D222</f>
        <v>22311.200000000004</v>
      </c>
      <c r="E217" s="29" t="s">
        <v>18</v>
      </c>
      <c r="F217" s="30">
        <f>F219+F220+F221+F222</f>
        <v>4453.45</v>
      </c>
      <c r="G217" s="29" t="s">
        <v>18</v>
      </c>
      <c r="H217" s="30">
        <f>H219+H220+H221+H222</f>
        <v>4983.7</v>
      </c>
      <c r="I217" s="54" t="s">
        <v>81</v>
      </c>
      <c r="J217" s="56"/>
      <c r="K217" s="54" t="s">
        <v>152</v>
      </c>
    </row>
    <row r="218" spans="1:11" s="31" customFormat="1" ht="15" customHeight="1" x14ac:dyDescent="0.25">
      <c r="A218" s="48"/>
      <c r="B218" s="53"/>
      <c r="C218" s="29" t="s">
        <v>11</v>
      </c>
      <c r="D218" s="30"/>
      <c r="E218" s="29" t="s">
        <v>11</v>
      </c>
      <c r="F218" s="30"/>
      <c r="G218" s="29" t="s">
        <v>11</v>
      </c>
      <c r="H218" s="30"/>
      <c r="I218" s="54"/>
      <c r="J218" s="56"/>
      <c r="K218" s="54"/>
    </row>
    <row r="219" spans="1:11" s="31" customFormat="1" ht="15" customHeight="1" x14ac:dyDescent="0.25">
      <c r="A219" s="48"/>
      <c r="B219" s="53"/>
      <c r="C219" s="32" t="s">
        <v>4</v>
      </c>
      <c r="D219" s="30">
        <v>0</v>
      </c>
      <c r="E219" s="32" t="s">
        <v>4</v>
      </c>
      <c r="F219" s="30">
        <v>0</v>
      </c>
      <c r="G219" s="32" t="s">
        <v>4</v>
      </c>
      <c r="H219" s="30">
        <v>0</v>
      </c>
      <c r="I219" s="54"/>
      <c r="J219" s="56"/>
      <c r="K219" s="54"/>
    </row>
    <row r="220" spans="1:11" s="31" customFormat="1" ht="15" customHeight="1" x14ac:dyDescent="0.25">
      <c r="A220" s="48"/>
      <c r="B220" s="53"/>
      <c r="C220" s="32" t="s">
        <v>5</v>
      </c>
      <c r="D220" s="30">
        <v>0</v>
      </c>
      <c r="E220" s="32" t="s">
        <v>5</v>
      </c>
      <c r="F220" s="30">
        <v>0</v>
      </c>
      <c r="G220" s="32" t="s">
        <v>5</v>
      </c>
      <c r="H220" s="30">
        <v>0</v>
      </c>
      <c r="I220" s="54"/>
      <c r="J220" s="56"/>
      <c r="K220" s="54"/>
    </row>
    <row r="221" spans="1:11" s="31" customFormat="1" ht="15" customHeight="1" x14ac:dyDescent="0.25">
      <c r="A221" s="48"/>
      <c r="B221" s="53"/>
      <c r="C221" s="32" t="s">
        <v>6</v>
      </c>
      <c r="D221" s="30">
        <f>D227+D233+D239+D245+D251+D257+D263</f>
        <v>22311.200000000004</v>
      </c>
      <c r="E221" s="32" t="s">
        <v>6</v>
      </c>
      <c r="F221" s="30">
        <f>F227+F233+F239+F245+F251+F257+F263</f>
        <v>4453.45</v>
      </c>
      <c r="G221" s="32" t="s">
        <v>6</v>
      </c>
      <c r="H221" s="30">
        <f>H227+H233+H239+H245+H251+H257+H263</f>
        <v>4983.7</v>
      </c>
      <c r="I221" s="54"/>
      <c r="J221" s="56"/>
      <c r="K221" s="54"/>
    </row>
    <row r="222" spans="1:11" s="31" customFormat="1" ht="15" customHeight="1" x14ac:dyDescent="0.25">
      <c r="A222" s="48"/>
      <c r="B222" s="53"/>
      <c r="C222" s="32" t="s">
        <v>7</v>
      </c>
      <c r="D222" s="30">
        <v>0</v>
      </c>
      <c r="E222" s="32" t="s">
        <v>7</v>
      </c>
      <c r="F222" s="30">
        <v>0</v>
      </c>
      <c r="G222" s="32" t="s">
        <v>7</v>
      </c>
      <c r="H222" s="30">
        <v>0</v>
      </c>
      <c r="I222" s="54"/>
      <c r="J222" s="56"/>
      <c r="K222" s="54"/>
    </row>
    <row r="223" spans="1:11" s="31" customFormat="1" ht="15.75" customHeight="1" x14ac:dyDescent="0.25">
      <c r="A223" s="48" t="s">
        <v>259</v>
      </c>
      <c r="B223" s="53" t="s">
        <v>190</v>
      </c>
      <c r="C223" s="29" t="s">
        <v>18</v>
      </c>
      <c r="D223" s="30">
        <f>D225+D226+D227+D228</f>
        <v>20583.7</v>
      </c>
      <c r="E223" s="29" t="s">
        <v>18</v>
      </c>
      <c r="F223" s="30">
        <f>F225+F226+F227+F228</f>
        <v>4256.2</v>
      </c>
      <c r="G223" s="29" t="s">
        <v>18</v>
      </c>
      <c r="H223" s="30">
        <f>H225+H226+H227+H228</f>
        <v>3256.2</v>
      </c>
      <c r="I223" s="54" t="s">
        <v>81</v>
      </c>
      <c r="J223" s="56"/>
      <c r="K223" s="54" t="s">
        <v>152</v>
      </c>
    </row>
    <row r="224" spans="1:11" s="31" customFormat="1" ht="15.75" customHeight="1" x14ac:dyDescent="0.25">
      <c r="A224" s="48"/>
      <c r="B224" s="53"/>
      <c r="C224" s="29" t="s">
        <v>11</v>
      </c>
      <c r="D224" s="30"/>
      <c r="E224" s="29" t="s">
        <v>11</v>
      </c>
      <c r="F224" s="30"/>
      <c r="G224" s="29" t="s">
        <v>11</v>
      </c>
      <c r="H224" s="30"/>
      <c r="I224" s="54"/>
      <c r="J224" s="56"/>
      <c r="K224" s="54"/>
    </row>
    <row r="225" spans="1:11" s="31" customFormat="1" ht="15.75" customHeight="1" x14ac:dyDescent="0.25">
      <c r="A225" s="48"/>
      <c r="B225" s="53"/>
      <c r="C225" s="32" t="s">
        <v>4</v>
      </c>
      <c r="D225" s="30">
        <v>0</v>
      </c>
      <c r="E225" s="32" t="s">
        <v>4</v>
      </c>
      <c r="F225" s="30">
        <v>0</v>
      </c>
      <c r="G225" s="32" t="s">
        <v>4</v>
      </c>
      <c r="H225" s="30">
        <v>0</v>
      </c>
      <c r="I225" s="54"/>
      <c r="J225" s="56"/>
      <c r="K225" s="54"/>
    </row>
    <row r="226" spans="1:11" s="31" customFormat="1" ht="15.75" customHeight="1" x14ac:dyDescent="0.25">
      <c r="A226" s="48"/>
      <c r="B226" s="53"/>
      <c r="C226" s="32" t="s">
        <v>5</v>
      </c>
      <c r="D226" s="30">
        <v>0</v>
      </c>
      <c r="E226" s="32" t="s">
        <v>5</v>
      </c>
      <c r="F226" s="30">
        <v>0</v>
      </c>
      <c r="G226" s="32" t="s">
        <v>5</v>
      </c>
      <c r="H226" s="30">
        <v>0</v>
      </c>
      <c r="I226" s="54"/>
      <c r="J226" s="56"/>
      <c r="K226" s="54"/>
    </row>
    <row r="227" spans="1:11" s="31" customFormat="1" ht="15.75" customHeight="1" x14ac:dyDescent="0.25">
      <c r="A227" s="48"/>
      <c r="B227" s="53"/>
      <c r="C227" s="32" t="s">
        <v>6</v>
      </c>
      <c r="D227" s="30">
        <f>20583700/1000</f>
        <v>20583.7</v>
      </c>
      <c r="E227" s="32" t="s">
        <v>6</v>
      </c>
      <c r="F227" s="30">
        <f>4256200/1000</f>
        <v>4256.2</v>
      </c>
      <c r="G227" s="32" t="s">
        <v>6</v>
      </c>
      <c r="H227" s="30">
        <f>3256200/1000</f>
        <v>3256.2</v>
      </c>
      <c r="I227" s="54"/>
      <c r="J227" s="56"/>
      <c r="K227" s="54"/>
    </row>
    <row r="228" spans="1:11" s="31" customFormat="1" ht="15.75" customHeight="1" x14ac:dyDescent="0.25">
      <c r="A228" s="48"/>
      <c r="B228" s="53"/>
      <c r="C228" s="32" t="s">
        <v>7</v>
      </c>
      <c r="D228" s="30">
        <v>0</v>
      </c>
      <c r="E228" s="32" t="s">
        <v>7</v>
      </c>
      <c r="F228" s="30">
        <v>0</v>
      </c>
      <c r="G228" s="32" t="s">
        <v>7</v>
      </c>
      <c r="H228" s="30">
        <v>0</v>
      </c>
      <c r="I228" s="54"/>
      <c r="J228" s="56"/>
      <c r="K228" s="54"/>
    </row>
    <row r="229" spans="1:11" s="31" customFormat="1" ht="15.75" customHeight="1" x14ac:dyDescent="0.25">
      <c r="A229" s="48" t="s">
        <v>260</v>
      </c>
      <c r="B229" s="53" t="s">
        <v>195</v>
      </c>
      <c r="C229" s="29" t="s">
        <v>18</v>
      </c>
      <c r="D229" s="30">
        <f>D231+D232+D233+D234</f>
        <v>255.15</v>
      </c>
      <c r="E229" s="29" t="s">
        <v>18</v>
      </c>
      <c r="F229" s="30">
        <f>F231+F232+F233+F234</f>
        <v>0</v>
      </c>
      <c r="G229" s="29" t="s">
        <v>18</v>
      </c>
      <c r="H229" s="30">
        <f>H231+H232+H233+H234</f>
        <v>0</v>
      </c>
      <c r="I229" s="54" t="s">
        <v>81</v>
      </c>
      <c r="J229" s="56"/>
      <c r="K229" s="54" t="s">
        <v>152</v>
      </c>
    </row>
    <row r="230" spans="1:11" s="31" customFormat="1" ht="15.75" customHeight="1" x14ac:dyDescent="0.25">
      <c r="A230" s="48"/>
      <c r="B230" s="53"/>
      <c r="C230" s="29" t="s">
        <v>11</v>
      </c>
      <c r="D230" s="30"/>
      <c r="E230" s="29" t="s">
        <v>11</v>
      </c>
      <c r="F230" s="30"/>
      <c r="G230" s="29" t="s">
        <v>11</v>
      </c>
      <c r="H230" s="30"/>
      <c r="I230" s="54"/>
      <c r="J230" s="56"/>
      <c r="K230" s="54"/>
    </row>
    <row r="231" spans="1:11" s="31" customFormat="1" ht="15.75" customHeight="1" x14ac:dyDescent="0.25">
      <c r="A231" s="48"/>
      <c r="B231" s="53"/>
      <c r="C231" s="32" t="s">
        <v>4</v>
      </c>
      <c r="D231" s="30">
        <v>0</v>
      </c>
      <c r="E231" s="32" t="s">
        <v>4</v>
      </c>
      <c r="F231" s="30">
        <v>0</v>
      </c>
      <c r="G231" s="32" t="s">
        <v>4</v>
      </c>
      <c r="H231" s="30">
        <v>0</v>
      </c>
      <c r="I231" s="54"/>
      <c r="J231" s="56"/>
      <c r="K231" s="54"/>
    </row>
    <row r="232" spans="1:11" s="31" customFormat="1" ht="15.75" customHeight="1" x14ac:dyDescent="0.25">
      <c r="A232" s="48"/>
      <c r="B232" s="53"/>
      <c r="C232" s="32" t="s">
        <v>5</v>
      </c>
      <c r="D232" s="30">
        <v>0</v>
      </c>
      <c r="E232" s="32" t="s">
        <v>5</v>
      </c>
      <c r="F232" s="30">
        <v>0</v>
      </c>
      <c r="G232" s="32" t="s">
        <v>5</v>
      </c>
      <c r="H232" s="30">
        <v>0</v>
      </c>
      <c r="I232" s="54"/>
      <c r="J232" s="56"/>
      <c r="K232" s="54"/>
    </row>
    <row r="233" spans="1:11" s="31" customFormat="1" ht="15.75" customHeight="1" x14ac:dyDescent="0.25">
      <c r="A233" s="48"/>
      <c r="B233" s="53"/>
      <c r="C233" s="32" t="s">
        <v>6</v>
      </c>
      <c r="D233" s="30">
        <f>255150/1000</f>
        <v>255.15</v>
      </c>
      <c r="E233" s="32" t="s">
        <v>6</v>
      </c>
      <c r="F233" s="30">
        <v>0</v>
      </c>
      <c r="G233" s="32" t="s">
        <v>6</v>
      </c>
      <c r="H233" s="30">
        <v>0</v>
      </c>
      <c r="I233" s="54"/>
      <c r="J233" s="56"/>
      <c r="K233" s="54"/>
    </row>
    <row r="234" spans="1:11" s="31" customFormat="1" ht="15.75" customHeight="1" x14ac:dyDescent="0.25">
      <c r="A234" s="48"/>
      <c r="B234" s="53"/>
      <c r="C234" s="32" t="s">
        <v>7</v>
      </c>
      <c r="D234" s="30">
        <v>0</v>
      </c>
      <c r="E234" s="32" t="s">
        <v>7</v>
      </c>
      <c r="F234" s="30">
        <v>0</v>
      </c>
      <c r="G234" s="32" t="s">
        <v>7</v>
      </c>
      <c r="H234" s="30">
        <v>0</v>
      </c>
      <c r="I234" s="54"/>
      <c r="J234" s="56"/>
      <c r="K234" s="54"/>
    </row>
    <row r="235" spans="1:11" s="31" customFormat="1" ht="15.75" customHeight="1" x14ac:dyDescent="0.25">
      <c r="A235" s="48" t="s">
        <v>261</v>
      </c>
      <c r="B235" s="53" t="s">
        <v>196</v>
      </c>
      <c r="C235" s="29" t="s">
        <v>18</v>
      </c>
      <c r="D235" s="30">
        <f>D237+D238+D239+D240</f>
        <v>241.07</v>
      </c>
      <c r="E235" s="29" t="s">
        <v>18</v>
      </c>
      <c r="F235" s="30">
        <f>F237+F238+F239+F240</f>
        <v>0</v>
      </c>
      <c r="G235" s="29" t="s">
        <v>18</v>
      </c>
      <c r="H235" s="30">
        <f>H237+H238+H239+H240</f>
        <v>0</v>
      </c>
      <c r="I235" s="54" t="s">
        <v>81</v>
      </c>
      <c r="J235" s="56"/>
      <c r="K235" s="54" t="s">
        <v>152</v>
      </c>
    </row>
    <row r="236" spans="1:11" s="31" customFormat="1" ht="15.75" customHeight="1" x14ac:dyDescent="0.25">
      <c r="A236" s="48"/>
      <c r="B236" s="53"/>
      <c r="C236" s="29" t="s">
        <v>11</v>
      </c>
      <c r="D236" s="30"/>
      <c r="E236" s="29" t="s">
        <v>11</v>
      </c>
      <c r="F236" s="30"/>
      <c r="G236" s="29" t="s">
        <v>11</v>
      </c>
      <c r="H236" s="30"/>
      <c r="I236" s="54"/>
      <c r="J236" s="56"/>
      <c r="K236" s="54"/>
    </row>
    <row r="237" spans="1:11" s="31" customFormat="1" ht="15.75" customHeight="1" x14ac:dyDescent="0.25">
      <c r="A237" s="48"/>
      <c r="B237" s="53"/>
      <c r="C237" s="32" t="s">
        <v>4</v>
      </c>
      <c r="D237" s="30">
        <v>0</v>
      </c>
      <c r="E237" s="32" t="s">
        <v>4</v>
      </c>
      <c r="F237" s="30">
        <v>0</v>
      </c>
      <c r="G237" s="32" t="s">
        <v>4</v>
      </c>
      <c r="H237" s="30">
        <v>0</v>
      </c>
      <c r="I237" s="54"/>
      <c r="J237" s="56"/>
      <c r="K237" s="54"/>
    </row>
    <row r="238" spans="1:11" s="31" customFormat="1" ht="15.75" customHeight="1" x14ac:dyDescent="0.25">
      <c r="A238" s="48"/>
      <c r="B238" s="53"/>
      <c r="C238" s="32" t="s">
        <v>5</v>
      </c>
      <c r="D238" s="30">
        <v>0</v>
      </c>
      <c r="E238" s="32" t="s">
        <v>5</v>
      </c>
      <c r="F238" s="30">
        <v>0</v>
      </c>
      <c r="G238" s="32" t="s">
        <v>5</v>
      </c>
      <c r="H238" s="30">
        <v>0</v>
      </c>
      <c r="I238" s="54"/>
      <c r="J238" s="56"/>
      <c r="K238" s="54"/>
    </row>
    <row r="239" spans="1:11" s="31" customFormat="1" ht="15.75" customHeight="1" x14ac:dyDescent="0.25">
      <c r="A239" s="48"/>
      <c r="B239" s="53"/>
      <c r="C239" s="32" t="s">
        <v>6</v>
      </c>
      <c r="D239" s="30">
        <f>241070/1000</f>
        <v>241.07</v>
      </c>
      <c r="E239" s="32" t="s">
        <v>6</v>
      </c>
      <c r="F239" s="30">
        <v>0</v>
      </c>
      <c r="G239" s="32" t="s">
        <v>6</v>
      </c>
      <c r="H239" s="30">
        <v>0</v>
      </c>
      <c r="I239" s="54"/>
      <c r="J239" s="56"/>
      <c r="K239" s="54"/>
    </row>
    <row r="240" spans="1:11" s="31" customFormat="1" ht="15.75" customHeight="1" x14ac:dyDescent="0.25">
      <c r="A240" s="48"/>
      <c r="B240" s="53"/>
      <c r="C240" s="32" t="s">
        <v>7</v>
      </c>
      <c r="D240" s="30">
        <v>0</v>
      </c>
      <c r="E240" s="32" t="s">
        <v>7</v>
      </c>
      <c r="F240" s="30">
        <v>0</v>
      </c>
      <c r="G240" s="32" t="s">
        <v>7</v>
      </c>
      <c r="H240" s="30">
        <v>0</v>
      </c>
      <c r="I240" s="54"/>
      <c r="J240" s="56"/>
      <c r="K240" s="54"/>
    </row>
    <row r="241" spans="1:11" s="31" customFormat="1" ht="15.75" customHeight="1" x14ac:dyDescent="0.25">
      <c r="A241" s="48" t="s">
        <v>262</v>
      </c>
      <c r="B241" s="53" t="s">
        <v>197</v>
      </c>
      <c r="C241" s="29" t="s">
        <v>18</v>
      </c>
      <c r="D241" s="30">
        <f>D243+D244+D245+D246</f>
        <v>159.86000000000001</v>
      </c>
      <c r="E241" s="29" t="s">
        <v>18</v>
      </c>
      <c r="F241" s="30">
        <f>F243+F244+F245+F246</f>
        <v>0</v>
      </c>
      <c r="G241" s="29" t="s">
        <v>18</v>
      </c>
      <c r="H241" s="30">
        <f>H243+H244+H245+H246</f>
        <v>0</v>
      </c>
      <c r="I241" s="54" t="s">
        <v>81</v>
      </c>
      <c r="J241" s="56"/>
      <c r="K241" s="54" t="s">
        <v>152</v>
      </c>
    </row>
    <row r="242" spans="1:11" s="31" customFormat="1" ht="15.75" customHeight="1" x14ac:dyDescent="0.25">
      <c r="A242" s="48"/>
      <c r="B242" s="53"/>
      <c r="C242" s="29" t="s">
        <v>11</v>
      </c>
      <c r="D242" s="30"/>
      <c r="E242" s="29" t="s">
        <v>11</v>
      </c>
      <c r="F242" s="30"/>
      <c r="G242" s="29" t="s">
        <v>11</v>
      </c>
      <c r="H242" s="30"/>
      <c r="I242" s="54"/>
      <c r="J242" s="56"/>
      <c r="K242" s="54"/>
    </row>
    <row r="243" spans="1:11" s="31" customFormat="1" ht="15.75" customHeight="1" x14ac:dyDescent="0.25">
      <c r="A243" s="48"/>
      <c r="B243" s="53"/>
      <c r="C243" s="32" t="s">
        <v>4</v>
      </c>
      <c r="D243" s="30">
        <v>0</v>
      </c>
      <c r="E243" s="32" t="s">
        <v>4</v>
      </c>
      <c r="F243" s="30">
        <v>0</v>
      </c>
      <c r="G243" s="32" t="s">
        <v>4</v>
      </c>
      <c r="H243" s="30">
        <v>0</v>
      </c>
      <c r="I243" s="54"/>
      <c r="J243" s="56"/>
      <c r="K243" s="54"/>
    </row>
    <row r="244" spans="1:11" s="31" customFormat="1" ht="15.75" customHeight="1" x14ac:dyDescent="0.25">
      <c r="A244" s="48"/>
      <c r="B244" s="53"/>
      <c r="C244" s="32" t="s">
        <v>5</v>
      </c>
      <c r="D244" s="30">
        <v>0</v>
      </c>
      <c r="E244" s="32" t="s">
        <v>5</v>
      </c>
      <c r="F244" s="30">
        <v>0</v>
      </c>
      <c r="G244" s="32" t="s">
        <v>5</v>
      </c>
      <c r="H244" s="30">
        <v>0</v>
      </c>
      <c r="I244" s="54"/>
      <c r="J244" s="56"/>
      <c r="K244" s="54"/>
    </row>
    <row r="245" spans="1:11" s="31" customFormat="1" ht="15.75" customHeight="1" x14ac:dyDescent="0.25">
      <c r="A245" s="48"/>
      <c r="B245" s="53"/>
      <c r="C245" s="32" t="s">
        <v>6</v>
      </c>
      <c r="D245" s="30">
        <f>159860/1000</f>
        <v>159.86000000000001</v>
      </c>
      <c r="E245" s="32" t="s">
        <v>6</v>
      </c>
      <c r="F245" s="30">
        <v>0</v>
      </c>
      <c r="G245" s="32" t="s">
        <v>6</v>
      </c>
      <c r="H245" s="30">
        <v>0</v>
      </c>
      <c r="I245" s="54"/>
      <c r="J245" s="56"/>
      <c r="K245" s="54"/>
    </row>
    <row r="246" spans="1:11" s="31" customFormat="1" ht="15.75" customHeight="1" x14ac:dyDescent="0.25">
      <c r="A246" s="48"/>
      <c r="B246" s="53"/>
      <c r="C246" s="32" t="s">
        <v>7</v>
      </c>
      <c r="D246" s="30">
        <v>0</v>
      </c>
      <c r="E246" s="32" t="s">
        <v>7</v>
      </c>
      <c r="F246" s="30">
        <v>0</v>
      </c>
      <c r="G246" s="32" t="s">
        <v>7</v>
      </c>
      <c r="H246" s="30">
        <v>0</v>
      </c>
      <c r="I246" s="54"/>
      <c r="J246" s="56"/>
      <c r="K246" s="54"/>
    </row>
    <row r="247" spans="1:11" s="31" customFormat="1" ht="15.75" customHeight="1" x14ac:dyDescent="0.25">
      <c r="A247" s="48" t="s">
        <v>263</v>
      </c>
      <c r="B247" s="53" t="s">
        <v>199</v>
      </c>
      <c r="C247" s="29" t="s">
        <v>18</v>
      </c>
      <c r="D247" s="30">
        <f>D249+D250+D251+D252</f>
        <v>10</v>
      </c>
      <c r="E247" s="29" t="s">
        <v>18</v>
      </c>
      <c r="F247" s="30">
        <f>F249+F250+F251+F252</f>
        <v>0</v>
      </c>
      <c r="G247" s="29" t="s">
        <v>18</v>
      </c>
      <c r="H247" s="30">
        <f>H249+H250+H251+H252</f>
        <v>0</v>
      </c>
      <c r="I247" s="54" t="s">
        <v>81</v>
      </c>
      <c r="J247" s="56"/>
      <c r="K247" s="54" t="s">
        <v>152</v>
      </c>
    </row>
    <row r="248" spans="1:11" s="31" customFormat="1" ht="15.75" customHeight="1" x14ac:dyDescent="0.25">
      <c r="A248" s="48"/>
      <c r="B248" s="53"/>
      <c r="C248" s="29" t="s">
        <v>11</v>
      </c>
      <c r="D248" s="30"/>
      <c r="E248" s="29" t="s">
        <v>11</v>
      </c>
      <c r="F248" s="30"/>
      <c r="G248" s="29" t="s">
        <v>11</v>
      </c>
      <c r="H248" s="30"/>
      <c r="I248" s="54"/>
      <c r="J248" s="56"/>
      <c r="K248" s="54"/>
    </row>
    <row r="249" spans="1:11" s="31" customFormat="1" ht="15.75" customHeight="1" x14ac:dyDescent="0.25">
      <c r="A249" s="48"/>
      <c r="B249" s="53"/>
      <c r="C249" s="32" t="s">
        <v>4</v>
      </c>
      <c r="D249" s="30">
        <v>0</v>
      </c>
      <c r="E249" s="32" t="s">
        <v>4</v>
      </c>
      <c r="F249" s="30">
        <v>0</v>
      </c>
      <c r="G249" s="32" t="s">
        <v>4</v>
      </c>
      <c r="H249" s="30">
        <v>0</v>
      </c>
      <c r="I249" s="54"/>
      <c r="J249" s="56"/>
      <c r="K249" s="54"/>
    </row>
    <row r="250" spans="1:11" s="31" customFormat="1" ht="15.75" customHeight="1" x14ac:dyDescent="0.25">
      <c r="A250" s="48"/>
      <c r="B250" s="53"/>
      <c r="C250" s="32" t="s">
        <v>5</v>
      </c>
      <c r="D250" s="30">
        <v>0</v>
      </c>
      <c r="E250" s="32" t="s">
        <v>5</v>
      </c>
      <c r="F250" s="30">
        <v>0</v>
      </c>
      <c r="G250" s="32" t="s">
        <v>5</v>
      </c>
      <c r="H250" s="30">
        <v>0</v>
      </c>
      <c r="I250" s="54"/>
      <c r="J250" s="56"/>
      <c r="K250" s="54"/>
    </row>
    <row r="251" spans="1:11" s="31" customFormat="1" ht="15.75" customHeight="1" x14ac:dyDescent="0.25">
      <c r="A251" s="48"/>
      <c r="B251" s="53"/>
      <c r="C251" s="32" t="s">
        <v>6</v>
      </c>
      <c r="D251" s="30">
        <f>10000/1000</f>
        <v>10</v>
      </c>
      <c r="E251" s="32" t="s">
        <v>6</v>
      </c>
      <c r="F251" s="30">
        <v>0</v>
      </c>
      <c r="G251" s="32" t="s">
        <v>6</v>
      </c>
      <c r="H251" s="30">
        <v>0</v>
      </c>
      <c r="I251" s="54"/>
      <c r="J251" s="56"/>
      <c r="K251" s="54"/>
    </row>
    <row r="252" spans="1:11" s="31" customFormat="1" ht="15.75" customHeight="1" x14ac:dyDescent="0.25">
      <c r="A252" s="48"/>
      <c r="B252" s="53"/>
      <c r="C252" s="32" t="s">
        <v>7</v>
      </c>
      <c r="D252" s="30">
        <v>0</v>
      </c>
      <c r="E252" s="32" t="s">
        <v>7</v>
      </c>
      <c r="F252" s="30">
        <v>0</v>
      </c>
      <c r="G252" s="32" t="s">
        <v>7</v>
      </c>
      <c r="H252" s="30">
        <v>0</v>
      </c>
      <c r="I252" s="54"/>
      <c r="J252" s="56"/>
      <c r="K252" s="54"/>
    </row>
    <row r="253" spans="1:11" s="31" customFormat="1" ht="15.75" customHeight="1" x14ac:dyDescent="0.25">
      <c r="A253" s="48" t="s">
        <v>264</v>
      </c>
      <c r="B253" s="53" t="s">
        <v>198</v>
      </c>
      <c r="C253" s="29" t="s">
        <v>18</v>
      </c>
      <c r="D253" s="30">
        <f>D255+D256+D257+D258</f>
        <v>1061.42</v>
      </c>
      <c r="E253" s="29" t="s">
        <v>18</v>
      </c>
      <c r="F253" s="30">
        <f>F255+F256+F257+F258</f>
        <v>0</v>
      </c>
      <c r="G253" s="29" t="s">
        <v>18</v>
      </c>
      <c r="H253" s="30">
        <f>H255+H256+H257+H258</f>
        <v>0</v>
      </c>
      <c r="I253" s="54" t="s">
        <v>81</v>
      </c>
      <c r="J253" s="56"/>
      <c r="K253" s="54" t="s">
        <v>152</v>
      </c>
    </row>
    <row r="254" spans="1:11" s="31" customFormat="1" ht="15.75" customHeight="1" x14ac:dyDescent="0.25">
      <c r="A254" s="48"/>
      <c r="B254" s="53"/>
      <c r="C254" s="29" t="s">
        <v>11</v>
      </c>
      <c r="D254" s="30"/>
      <c r="E254" s="29" t="s">
        <v>11</v>
      </c>
      <c r="F254" s="30"/>
      <c r="G254" s="29" t="s">
        <v>11</v>
      </c>
      <c r="H254" s="30"/>
      <c r="I254" s="54"/>
      <c r="J254" s="56"/>
      <c r="K254" s="54"/>
    </row>
    <row r="255" spans="1:11" s="31" customFormat="1" ht="15.75" customHeight="1" x14ac:dyDescent="0.25">
      <c r="A255" s="48"/>
      <c r="B255" s="53"/>
      <c r="C255" s="32" t="s">
        <v>4</v>
      </c>
      <c r="D255" s="30">
        <v>0</v>
      </c>
      <c r="E255" s="32" t="s">
        <v>4</v>
      </c>
      <c r="F255" s="30">
        <v>0</v>
      </c>
      <c r="G255" s="32" t="s">
        <v>4</v>
      </c>
      <c r="H255" s="30">
        <v>0</v>
      </c>
      <c r="I255" s="54"/>
      <c r="J255" s="56"/>
      <c r="K255" s="54"/>
    </row>
    <row r="256" spans="1:11" s="31" customFormat="1" ht="15.75" customHeight="1" x14ac:dyDescent="0.25">
      <c r="A256" s="48"/>
      <c r="B256" s="53"/>
      <c r="C256" s="32" t="s">
        <v>5</v>
      </c>
      <c r="D256" s="30">
        <v>0</v>
      </c>
      <c r="E256" s="32" t="s">
        <v>5</v>
      </c>
      <c r="F256" s="30">
        <v>0</v>
      </c>
      <c r="G256" s="32" t="s">
        <v>5</v>
      </c>
      <c r="H256" s="30">
        <v>0</v>
      </c>
      <c r="I256" s="54"/>
      <c r="J256" s="56"/>
      <c r="K256" s="54"/>
    </row>
    <row r="257" spans="1:12" s="31" customFormat="1" ht="15.75" customHeight="1" x14ac:dyDescent="0.25">
      <c r="A257" s="48"/>
      <c r="B257" s="53"/>
      <c r="C257" s="32" t="s">
        <v>6</v>
      </c>
      <c r="D257" s="30">
        <f>1061420/1000</f>
        <v>1061.42</v>
      </c>
      <c r="E257" s="32" t="s">
        <v>6</v>
      </c>
      <c r="F257" s="30">
        <v>0</v>
      </c>
      <c r="G257" s="32" t="s">
        <v>6</v>
      </c>
      <c r="H257" s="30">
        <v>0</v>
      </c>
      <c r="I257" s="54"/>
      <c r="J257" s="56"/>
      <c r="K257" s="54"/>
    </row>
    <row r="258" spans="1:12" s="31" customFormat="1" ht="15.75" customHeight="1" x14ac:dyDescent="0.25">
      <c r="A258" s="48"/>
      <c r="B258" s="53"/>
      <c r="C258" s="32" t="s">
        <v>7</v>
      </c>
      <c r="D258" s="30">
        <v>0</v>
      </c>
      <c r="E258" s="32" t="s">
        <v>7</v>
      </c>
      <c r="F258" s="30">
        <v>0</v>
      </c>
      <c r="G258" s="32" t="s">
        <v>7</v>
      </c>
      <c r="H258" s="30">
        <v>0</v>
      </c>
      <c r="I258" s="54"/>
      <c r="J258" s="56"/>
      <c r="K258" s="54"/>
    </row>
    <row r="259" spans="1:12" s="31" customFormat="1" ht="15.75" customHeight="1" x14ac:dyDescent="0.25">
      <c r="A259" s="48" t="s">
        <v>265</v>
      </c>
      <c r="B259" s="53" t="s">
        <v>194</v>
      </c>
      <c r="C259" s="29" t="s">
        <v>18</v>
      </c>
      <c r="D259" s="30">
        <f>D261+D262+D263+D264</f>
        <v>0</v>
      </c>
      <c r="E259" s="29" t="s">
        <v>18</v>
      </c>
      <c r="F259" s="30">
        <f>F261+F262+F263+F264</f>
        <v>197.25</v>
      </c>
      <c r="G259" s="29" t="s">
        <v>18</v>
      </c>
      <c r="H259" s="30">
        <f>H261+H262+H263+H264</f>
        <v>1727.5</v>
      </c>
      <c r="I259" s="54" t="s">
        <v>81</v>
      </c>
      <c r="J259" s="56"/>
      <c r="K259" s="54" t="s">
        <v>152</v>
      </c>
    </row>
    <row r="260" spans="1:12" s="31" customFormat="1" ht="15.75" customHeight="1" x14ac:dyDescent="0.25">
      <c r="A260" s="48"/>
      <c r="B260" s="53"/>
      <c r="C260" s="29" t="s">
        <v>11</v>
      </c>
      <c r="D260" s="30"/>
      <c r="E260" s="29" t="s">
        <v>11</v>
      </c>
      <c r="F260" s="30"/>
      <c r="G260" s="29" t="s">
        <v>11</v>
      </c>
      <c r="H260" s="30"/>
      <c r="I260" s="54"/>
      <c r="J260" s="56"/>
      <c r="K260" s="54"/>
    </row>
    <row r="261" spans="1:12" s="31" customFormat="1" ht="15.75" customHeight="1" x14ac:dyDescent="0.25">
      <c r="A261" s="48"/>
      <c r="B261" s="53"/>
      <c r="C261" s="32" t="s">
        <v>4</v>
      </c>
      <c r="D261" s="30">
        <v>0</v>
      </c>
      <c r="E261" s="32" t="s">
        <v>4</v>
      </c>
      <c r="F261" s="30">
        <v>0</v>
      </c>
      <c r="G261" s="32" t="s">
        <v>4</v>
      </c>
      <c r="H261" s="30">
        <v>0</v>
      </c>
      <c r="I261" s="54"/>
      <c r="J261" s="56"/>
      <c r="K261" s="54"/>
    </row>
    <row r="262" spans="1:12" s="31" customFormat="1" ht="15.75" customHeight="1" x14ac:dyDescent="0.25">
      <c r="A262" s="48"/>
      <c r="B262" s="53"/>
      <c r="C262" s="32" t="s">
        <v>5</v>
      </c>
      <c r="D262" s="30">
        <v>0</v>
      </c>
      <c r="E262" s="32" t="s">
        <v>5</v>
      </c>
      <c r="F262" s="30">
        <v>0</v>
      </c>
      <c r="G262" s="32" t="s">
        <v>5</v>
      </c>
      <c r="H262" s="30">
        <v>0</v>
      </c>
      <c r="I262" s="54"/>
      <c r="J262" s="56"/>
      <c r="K262" s="54"/>
    </row>
    <row r="263" spans="1:12" s="31" customFormat="1" ht="15.75" customHeight="1" x14ac:dyDescent="0.25">
      <c r="A263" s="48"/>
      <c r="B263" s="53"/>
      <c r="C263" s="32" t="s">
        <v>6</v>
      </c>
      <c r="D263" s="30">
        <v>0</v>
      </c>
      <c r="E263" s="32" t="s">
        <v>6</v>
      </c>
      <c r="F263" s="30">
        <f>197250/1000</f>
        <v>197.25</v>
      </c>
      <c r="G263" s="32" t="s">
        <v>6</v>
      </c>
      <c r="H263" s="30">
        <f>1727500/1000</f>
        <v>1727.5</v>
      </c>
      <c r="I263" s="54"/>
      <c r="J263" s="56"/>
      <c r="K263" s="54"/>
    </row>
    <row r="264" spans="1:12" s="31" customFormat="1" ht="15.75" customHeight="1" x14ac:dyDescent="0.25">
      <c r="A264" s="48"/>
      <c r="B264" s="53"/>
      <c r="C264" s="32" t="s">
        <v>7</v>
      </c>
      <c r="D264" s="30">
        <v>0</v>
      </c>
      <c r="E264" s="32" t="s">
        <v>7</v>
      </c>
      <c r="F264" s="30">
        <v>0</v>
      </c>
      <c r="G264" s="32" t="s">
        <v>7</v>
      </c>
      <c r="H264" s="30">
        <v>0</v>
      </c>
      <c r="I264" s="54"/>
      <c r="J264" s="57"/>
      <c r="K264" s="54"/>
    </row>
    <row r="265" spans="1:12" s="31" customFormat="1" ht="15" customHeight="1" x14ac:dyDescent="0.25">
      <c r="A265" s="59" t="s">
        <v>187</v>
      </c>
      <c r="B265" s="60" t="s">
        <v>102</v>
      </c>
      <c r="C265" s="29" t="s">
        <v>18</v>
      </c>
      <c r="D265" s="30">
        <f>D267+D268+D269+D270</f>
        <v>1087278.52345</v>
      </c>
      <c r="E265" s="29" t="s">
        <v>18</v>
      </c>
      <c r="F265" s="30">
        <f>F267+F268+F269+F270</f>
        <v>754766.3</v>
      </c>
      <c r="G265" s="29" t="s">
        <v>18</v>
      </c>
      <c r="H265" s="30">
        <f>H267+H268+H269+H270</f>
        <v>740435.75</v>
      </c>
      <c r="I265" s="54" t="s">
        <v>81</v>
      </c>
      <c r="J265" s="55" t="s">
        <v>164</v>
      </c>
      <c r="K265" s="54" t="s">
        <v>153</v>
      </c>
      <c r="L265" s="47"/>
    </row>
    <row r="266" spans="1:12" s="31" customFormat="1" ht="15" customHeight="1" x14ac:dyDescent="0.25">
      <c r="A266" s="59"/>
      <c r="B266" s="60"/>
      <c r="C266" s="29" t="s">
        <v>11</v>
      </c>
      <c r="D266" s="30"/>
      <c r="E266" s="29" t="s">
        <v>11</v>
      </c>
      <c r="F266" s="30"/>
      <c r="G266" s="29" t="s">
        <v>11</v>
      </c>
      <c r="H266" s="30"/>
      <c r="I266" s="54"/>
      <c r="J266" s="56"/>
      <c r="K266" s="54"/>
      <c r="L266" s="47"/>
    </row>
    <row r="267" spans="1:12" s="31" customFormat="1" ht="15" customHeight="1" x14ac:dyDescent="0.25">
      <c r="A267" s="59"/>
      <c r="B267" s="60"/>
      <c r="C267" s="32" t="s">
        <v>4</v>
      </c>
      <c r="D267" s="30">
        <f>D273+D327+D465+D501+D627+D645+D675</f>
        <v>174409</v>
      </c>
      <c r="E267" s="32" t="s">
        <v>4</v>
      </c>
      <c r="F267" s="30">
        <f>F273+F327+F465+F501+F627+F645+F675</f>
        <v>56180.3</v>
      </c>
      <c r="G267" s="32" t="s">
        <v>4</v>
      </c>
      <c r="H267" s="30">
        <f>H273+H327+H465+H501+H627+H645+H675</f>
        <v>54603.5</v>
      </c>
      <c r="I267" s="54"/>
      <c r="J267" s="56"/>
      <c r="K267" s="54"/>
      <c r="L267" s="47"/>
    </row>
    <row r="268" spans="1:12" s="31" customFormat="1" ht="15" customHeight="1" x14ac:dyDescent="0.25">
      <c r="A268" s="59"/>
      <c r="B268" s="60"/>
      <c r="C268" s="32" t="s">
        <v>5</v>
      </c>
      <c r="D268" s="30">
        <f>D274+D328+D466+D502+D628+D646+D676</f>
        <v>567154.19508999994</v>
      </c>
      <c r="E268" s="32" t="s">
        <v>5</v>
      </c>
      <c r="F268" s="30">
        <f>F274+F328+F466+F502+F628+F646+F676</f>
        <v>555469.79999999993</v>
      </c>
      <c r="G268" s="32" t="s">
        <v>5</v>
      </c>
      <c r="H268" s="30">
        <f>H274+H328+H466+H502+H628+H646+H676</f>
        <v>556057.1</v>
      </c>
      <c r="I268" s="54"/>
      <c r="J268" s="56"/>
      <c r="K268" s="54"/>
    </row>
    <row r="269" spans="1:12" s="31" customFormat="1" ht="15" customHeight="1" x14ac:dyDescent="0.25">
      <c r="A269" s="59"/>
      <c r="B269" s="60"/>
      <c r="C269" s="32" t="s">
        <v>6</v>
      </c>
      <c r="D269" s="30">
        <f>D275+D329+D467+D503+D629+D647+D677</f>
        <v>345715.32836000004</v>
      </c>
      <c r="E269" s="32" t="s">
        <v>6</v>
      </c>
      <c r="F269" s="30">
        <f>F275+F329+F467+F503+F629+F647+F677</f>
        <v>143116.20000000001</v>
      </c>
      <c r="G269" s="32" t="s">
        <v>6</v>
      </c>
      <c r="H269" s="30">
        <f>H275+H329+H467+H503+H629+H647+H677</f>
        <v>129775.15000000001</v>
      </c>
      <c r="I269" s="54"/>
      <c r="J269" s="56"/>
      <c r="K269" s="54"/>
    </row>
    <row r="270" spans="1:12" s="31" customFormat="1" ht="15" customHeight="1" x14ac:dyDescent="0.25">
      <c r="A270" s="59"/>
      <c r="B270" s="60"/>
      <c r="C270" s="32" t="s">
        <v>7</v>
      </c>
      <c r="D270" s="30">
        <v>0</v>
      </c>
      <c r="E270" s="32" t="s">
        <v>7</v>
      </c>
      <c r="F270" s="30">
        <v>0</v>
      </c>
      <c r="G270" s="32" t="s">
        <v>7</v>
      </c>
      <c r="H270" s="30">
        <v>0</v>
      </c>
      <c r="I270" s="54"/>
      <c r="J270" s="56"/>
      <c r="K270" s="54"/>
    </row>
    <row r="271" spans="1:12" s="31" customFormat="1" ht="15" customHeight="1" x14ac:dyDescent="0.25">
      <c r="A271" s="59" t="s">
        <v>188</v>
      </c>
      <c r="B271" s="60" t="s">
        <v>103</v>
      </c>
      <c r="C271" s="29" t="s">
        <v>18</v>
      </c>
      <c r="D271" s="30">
        <f>D273+D274+D275+D276</f>
        <v>688935.92738999997</v>
      </c>
      <c r="E271" s="29" t="s">
        <v>18</v>
      </c>
      <c r="F271" s="30">
        <f>F273+F274+F275+F276</f>
        <v>684517.5</v>
      </c>
      <c r="G271" s="29" t="s">
        <v>18</v>
      </c>
      <c r="H271" s="30">
        <f>H273+H274+H275+H276</f>
        <v>669830.99999999988</v>
      </c>
      <c r="I271" s="54" t="s">
        <v>81</v>
      </c>
      <c r="J271" s="56"/>
      <c r="K271" s="54" t="s">
        <v>153</v>
      </c>
    </row>
    <row r="272" spans="1:12" s="31" customFormat="1" ht="15" customHeight="1" x14ac:dyDescent="0.25">
      <c r="A272" s="59"/>
      <c r="B272" s="60"/>
      <c r="C272" s="29" t="s">
        <v>11</v>
      </c>
      <c r="D272" s="30"/>
      <c r="E272" s="29" t="s">
        <v>11</v>
      </c>
      <c r="F272" s="30"/>
      <c r="G272" s="29" t="s">
        <v>11</v>
      </c>
      <c r="H272" s="30"/>
      <c r="I272" s="54"/>
      <c r="J272" s="56"/>
      <c r="K272" s="54"/>
    </row>
    <row r="273" spans="1:11" s="31" customFormat="1" ht="15" customHeight="1" x14ac:dyDescent="0.25">
      <c r="A273" s="59"/>
      <c r="B273" s="60"/>
      <c r="C273" s="32" t="s">
        <v>4</v>
      </c>
      <c r="D273" s="30">
        <f>D315</f>
        <v>27950</v>
      </c>
      <c r="E273" s="32" t="s">
        <v>4</v>
      </c>
      <c r="F273" s="30">
        <f>F315</f>
        <v>27950</v>
      </c>
      <c r="G273" s="32" t="s">
        <v>4</v>
      </c>
      <c r="H273" s="30">
        <f>H315</f>
        <v>27950</v>
      </c>
      <c r="I273" s="54"/>
      <c r="J273" s="56"/>
      <c r="K273" s="54"/>
    </row>
    <row r="274" spans="1:11" s="31" customFormat="1" ht="15" customHeight="1" x14ac:dyDescent="0.25">
      <c r="A274" s="59"/>
      <c r="B274" s="60"/>
      <c r="C274" s="32" t="s">
        <v>5</v>
      </c>
      <c r="D274" s="30">
        <f>D280+D322</f>
        <v>539141.6</v>
      </c>
      <c r="E274" s="32" t="s">
        <v>5</v>
      </c>
      <c r="F274" s="30">
        <f>F280+F319</f>
        <v>545346.29999999993</v>
      </c>
      <c r="G274" s="32" t="s">
        <v>5</v>
      </c>
      <c r="H274" s="30">
        <f>H280+H319</f>
        <v>545346.29999999993</v>
      </c>
      <c r="I274" s="54"/>
      <c r="J274" s="56"/>
      <c r="K274" s="54"/>
    </row>
    <row r="275" spans="1:11" s="31" customFormat="1" ht="15" customHeight="1" x14ac:dyDescent="0.25">
      <c r="A275" s="59"/>
      <c r="B275" s="60"/>
      <c r="C275" s="32" t="s">
        <v>6</v>
      </c>
      <c r="D275" s="30">
        <f>D287+D311</f>
        <v>121844.32738999999</v>
      </c>
      <c r="E275" s="32" t="s">
        <v>6</v>
      </c>
      <c r="F275" s="30">
        <f>F287+F311</f>
        <v>111221.20000000001</v>
      </c>
      <c r="G275" s="32" t="s">
        <v>6</v>
      </c>
      <c r="H275" s="30">
        <f>H287+H311</f>
        <v>96534.7</v>
      </c>
      <c r="I275" s="54"/>
      <c r="J275" s="56"/>
      <c r="K275" s="54"/>
    </row>
    <row r="276" spans="1:11" s="31" customFormat="1" ht="15" customHeight="1" x14ac:dyDescent="0.25">
      <c r="A276" s="59"/>
      <c r="B276" s="60"/>
      <c r="C276" s="32" t="s">
        <v>7</v>
      </c>
      <c r="D276" s="30">
        <v>0</v>
      </c>
      <c r="E276" s="32" t="s">
        <v>7</v>
      </c>
      <c r="F276" s="30">
        <v>0</v>
      </c>
      <c r="G276" s="32" t="s">
        <v>7</v>
      </c>
      <c r="H276" s="30">
        <v>0</v>
      </c>
      <c r="I276" s="54"/>
      <c r="J276" s="56"/>
      <c r="K276" s="54"/>
    </row>
    <row r="277" spans="1:11" s="31" customFormat="1" ht="15" customHeight="1" x14ac:dyDescent="0.25">
      <c r="A277" s="48" t="s">
        <v>266</v>
      </c>
      <c r="B277" s="53" t="s">
        <v>104</v>
      </c>
      <c r="C277" s="29" t="s">
        <v>18</v>
      </c>
      <c r="D277" s="30">
        <f>D279+D280+D281+D282</f>
        <v>538319.1</v>
      </c>
      <c r="E277" s="29" t="s">
        <v>18</v>
      </c>
      <c r="F277" s="30">
        <f>F279+F280+F281+F282</f>
        <v>538319.1</v>
      </c>
      <c r="G277" s="29" t="s">
        <v>18</v>
      </c>
      <c r="H277" s="30">
        <f>H279+H280+H281+H282</f>
        <v>538319.1</v>
      </c>
      <c r="I277" s="54" t="s">
        <v>81</v>
      </c>
      <c r="J277" s="56"/>
      <c r="K277" s="54" t="s">
        <v>153</v>
      </c>
    </row>
    <row r="278" spans="1:11" s="31" customFormat="1" ht="15" customHeight="1" x14ac:dyDescent="0.25">
      <c r="A278" s="48"/>
      <c r="B278" s="53"/>
      <c r="C278" s="29" t="s">
        <v>11</v>
      </c>
      <c r="D278" s="30"/>
      <c r="E278" s="29" t="s">
        <v>11</v>
      </c>
      <c r="F278" s="30"/>
      <c r="G278" s="29" t="s">
        <v>11</v>
      </c>
      <c r="H278" s="30"/>
      <c r="I278" s="54"/>
      <c r="J278" s="56"/>
      <c r="K278" s="54"/>
    </row>
    <row r="279" spans="1:11" s="31" customFormat="1" ht="15" customHeight="1" x14ac:dyDescent="0.25">
      <c r="A279" s="48"/>
      <c r="B279" s="53"/>
      <c r="C279" s="32" t="s">
        <v>4</v>
      </c>
      <c r="D279" s="30">
        <v>0</v>
      </c>
      <c r="E279" s="32" t="s">
        <v>4</v>
      </c>
      <c r="F279" s="30">
        <v>0</v>
      </c>
      <c r="G279" s="32" t="s">
        <v>4</v>
      </c>
      <c r="H279" s="30">
        <v>0</v>
      </c>
      <c r="I279" s="54"/>
      <c r="J279" s="56"/>
      <c r="K279" s="54"/>
    </row>
    <row r="280" spans="1:11" s="31" customFormat="1" ht="15" customHeight="1" x14ac:dyDescent="0.25">
      <c r="A280" s="48"/>
      <c r="B280" s="53"/>
      <c r="C280" s="32" t="s">
        <v>5</v>
      </c>
      <c r="D280" s="30">
        <f>(535216500+2290180+691720+120700)/1000</f>
        <v>538319.1</v>
      </c>
      <c r="E280" s="32" t="s">
        <v>5</v>
      </c>
      <c r="F280" s="30">
        <f>538319100/1000</f>
        <v>538319.1</v>
      </c>
      <c r="G280" s="32" t="s">
        <v>5</v>
      </c>
      <c r="H280" s="30">
        <f>538319100/1000</f>
        <v>538319.1</v>
      </c>
      <c r="I280" s="54"/>
      <c r="J280" s="56"/>
      <c r="K280" s="54"/>
    </row>
    <row r="281" spans="1:11" s="31" customFormat="1" ht="15" customHeight="1" x14ac:dyDescent="0.25">
      <c r="A281" s="48"/>
      <c r="B281" s="53"/>
      <c r="C281" s="32" t="s">
        <v>6</v>
      </c>
      <c r="D281" s="30">
        <v>0</v>
      </c>
      <c r="E281" s="32" t="s">
        <v>6</v>
      </c>
      <c r="F281" s="30">
        <v>0</v>
      </c>
      <c r="G281" s="32" t="s">
        <v>6</v>
      </c>
      <c r="H281" s="30">
        <v>0</v>
      </c>
      <c r="I281" s="54"/>
      <c r="J281" s="56"/>
      <c r="K281" s="54"/>
    </row>
    <row r="282" spans="1:11" s="31" customFormat="1" ht="15" customHeight="1" x14ac:dyDescent="0.25">
      <c r="A282" s="48"/>
      <c r="B282" s="53"/>
      <c r="C282" s="32" t="s">
        <v>7</v>
      </c>
      <c r="D282" s="30">
        <v>0</v>
      </c>
      <c r="E282" s="32" t="s">
        <v>7</v>
      </c>
      <c r="F282" s="30">
        <v>0</v>
      </c>
      <c r="G282" s="32" t="s">
        <v>7</v>
      </c>
      <c r="H282" s="30">
        <v>0</v>
      </c>
      <c r="I282" s="54"/>
      <c r="J282" s="56"/>
      <c r="K282" s="54"/>
    </row>
    <row r="283" spans="1:11" s="31" customFormat="1" ht="15" customHeight="1" x14ac:dyDescent="0.25">
      <c r="A283" s="48" t="s">
        <v>267</v>
      </c>
      <c r="B283" s="53" t="s">
        <v>105</v>
      </c>
      <c r="C283" s="29" t="s">
        <v>18</v>
      </c>
      <c r="D283" s="30">
        <f>D285+D286+D287+D288</f>
        <v>119038.01938999999</v>
      </c>
      <c r="E283" s="29" t="s">
        <v>18</v>
      </c>
      <c r="F283" s="30">
        <f>F285+F286+F287+F288</f>
        <v>111221.20000000001</v>
      </c>
      <c r="G283" s="29" t="s">
        <v>18</v>
      </c>
      <c r="H283" s="30">
        <f>H285+H286+H287+H288</f>
        <v>96534.7</v>
      </c>
      <c r="I283" s="54" t="s">
        <v>81</v>
      </c>
      <c r="J283" s="56"/>
      <c r="K283" s="54" t="s">
        <v>153</v>
      </c>
    </row>
    <row r="284" spans="1:11" s="31" customFormat="1" ht="15" customHeight="1" x14ac:dyDescent="0.25">
      <c r="A284" s="48"/>
      <c r="B284" s="53"/>
      <c r="C284" s="29" t="s">
        <v>11</v>
      </c>
      <c r="D284" s="30"/>
      <c r="E284" s="29" t="s">
        <v>11</v>
      </c>
      <c r="F284" s="30"/>
      <c r="G284" s="29" t="s">
        <v>11</v>
      </c>
      <c r="H284" s="30"/>
      <c r="I284" s="54"/>
      <c r="J284" s="56"/>
      <c r="K284" s="54"/>
    </row>
    <row r="285" spans="1:11" s="31" customFormat="1" ht="15" customHeight="1" x14ac:dyDescent="0.25">
      <c r="A285" s="48"/>
      <c r="B285" s="53"/>
      <c r="C285" s="32" t="s">
        <v>4</v>
      </c>
      <c r="D285" s="30">
        <v>0</v>
      </c>
      <c r="E285" s="32" t="s">
        <v>4</v>
      </c>
      <c r="F285" s="30">
        <v>0</v>
      </c>
      <c r="G285" s="32" t="s">
        <v>4</v>
      </c>
      <c r="H285" s="30">
        <v>0</v>
      </c>
      <c r="I285" s="54"/>
      <c r="J285" s="56"/>
      <c r="K285" s="54"/>
    </row>
    <row r="286" spans="1:11" s="31" customFormat="1" ht="15" customHeight="1" x14ac:dyDescent="0.25">
      <c r="A286" s="48"/>
      <c r="B286" s="53"/>
      <c r="C286" s="32" t="s">
        <v>5</v>
      </c>
      <c r="D286" s="30">
        <v>0</v>
      </c>
      <c r="E286" s="32" t="s">
        <v>5</v>
      </c>
      <c r="F286" s="30">
        <v>0</v>
      </c>
      <c r="G286" s="32" t="s">
        <v>5</v>
      </c>
      <c r="H286" s="30">
        <v>0</v>
      </c>
      <c r="I286" s="54"/>
      <c r="J286" s="56"/>
      <c r="K286" s="54"/>
    </row>
    <row r="287" spans="1:11" s="31" customFormat="1" ht="15" customHeight="1" x14ac:dyDescent="0.25">
      <c r="A287" s="48"/>
      <c r="B287" s="53"/>
      <c r="C287" s="32" t="s">
        <v>6</v>
      </c>
      <c r="D287" s="30">
        <f>D293+D299+D305</f>
        <v>119038.01938999999</v>
      </c>
      <c r="E287" s="32" t="s">
        <v>6</v>
      </c>
      <c r="F287" s="30">
        <f>F293+F299+F305</f>
        <v>111221.20000000001</v>
      </c>
      <c r="G287" s="32" t="s">
        <v>6</v>
      </c>
      <c r="H287" s="30">
        <f>H293+H299+H305</f>
        <v>96534.7</v>
      </c>
      <c r="I287" s="54"/>
      <c r="J287" s="56"/>
      <c r="K287" s="54"/>
    </row>
    <row r="288" spans="1:11" s="31" customFormat="1" ht="15" customHeight="1" x14ac:dyDescent="0.25">
      <c r="A288" s="48"/>
      <c r="B288" s="53"/>
      <c r="C288" s="32" t="s">
        <v>7</v>
      </c>
      <c r="D288" s="30">
        <v>0</v>
      </c>
      <c r="E288" s="32" t="s">
        <v>7</v>
      </c>
      <c r="F288" s="30">
        <v>0</v>
      </c>
      <c r="G288" s="32" t="s">
        <v>7</v>
      </c>
      <c r="H288" s="30">
        <v>0</v>
      </c>
      <c r="I288" s="54"/>
      <c r="J288" s="56"/>
      <c r="K288" s="54"/>
    </row>
    <row r="289" spans="1:11" s="31" customFormat="1" ht="15" customHeight="1" x14ac:dyDescent="0.25">
      <c r="A289" s="48" t="s">
        <v>268</v>
      </c>
      <c r="B289" s="53" t="s">
        <v>106</v>
      </c>
      <c r="C289" s="29" t="s">
        <v>18</v>
      </c>
      <c r="D289" s="30">
        <f>D291+D292+D293+D294</f>
        <v>78930.257629999993</v>
      </c>
      <c r="E289" s="29" t="s">
        <v>18</v>
      </c>
      <c r="F289" s="30">
        <f>F291+F292+F293+F294</f>
        <v>77446.100000000006</v>
      </c>
      <c r="G289" s="29" t="s">
        <v>18</v>
      </c>
      <c r="H289" s="30">
        <f>H291+H292+H293+H294</f>
        <v>77446.100000000006</v>
      </c>
      <c r="I289" s="54" t="s">
        <v>81</v>
      </c>
      <c r="J289" s="56"/>
      <c r="K289" s="54" t="s">
        <v>153</v>
      </c>
    </row>
    <row r="290" spans="1:11" s="31" customFormat="1" ht="15" customHeight="1" x14ac:dyDescent="0.25">
      <c r="A290" s="48"/>
      <c r="B290" s="53"/>
      <c r="C290" s="29" t="s">
        <v>11</v>
      </c>
      <c r="D290" s="30"/>
      <c r="E290" s="29" t="s">
        <v>11</v>
      </c>
      <c r="F290" s="30"/>
      <c r="G290" s="29" t="s">
        <v>11</v>
      </c>
      <c r="H290" s="30"/>
      <c r="I290" s="54"/>
      <c r="J290" s="56"/>
      <c r="K290" s="54"/>
    </row>
    <row r="291" spans="1:11" s="31" customFormat="1" ht="15" customHeight="1" x14ac:dyDescent="0.25">
      <c r="A291" s="48"/>
      <c r="B291" s="53"/>
      <c r="C291" s="32" t="s">
        <v>4</v>
      </c>
      <c r="D291" s="30">
        <v>0</v>
      </c>
      <c r="E291" s="32" t="s">
        <v>4</v>
      </c>
      <c r="F291" s="30">
        <v>0</v>
      </c>
      <c r="G291" s="32" t="s">
        <v>4</v>
      </c>
      <c r="H291" s="30">
        <v>0</v>
      </c>
      <c r="I291" s="54"/>
      <c r="J291" s="56"/>
      <c r="K291" s="54"/>
    </row>
    <row r="292" spans="1:11" s="31" customFormat="1" ht="15" customHeight="1" x14ac:dyDescent="0.25">
      <c r="A292" s="48"/>
      <c r="B292" s="53"/>
      <c r="C292" s="32" t="s">
        <v>5</v>
      </c>
      <c r="D292" s="30">
        <v>0</v>
      </c>
      <c r="E292" s="32" t="s">
        <v>5</v>
      </c>
      <c r="F292" s="30">
        <v>0</v>
      </c>
      <c r="G292" s="32" t="s">
        <v>5</v>
      </c>
      <c r="H292" s="30">
        <v>0</v>
      </c>
      <c r="I292" s="54"/>
      <c r="J292" s="56"/>
      <c r="K292" s="54"/>
    </row>
    <row r="293" spans="1:11" s="31" customFormat="1" ht="15" customHeight="1" x14ac:dyDescent="0.25">
      <c r="A293" s="48"/>
      <c r="B293" s="53"/>
      <c r="C293" s="32" t="s">
        <v>6</v>
      </c>
      <c r="D293" s="30">
        <f>78930257.63/1000</f>
        <v>78930.257629999993</v>
      </c>
      <c r="E293" s="32" t="s">
        <v>6</v>
      </c>
      <c r="F293" s="30">
        <f>77446100/1000</f>
        <v>77446.100000000006</v>
      </c>
      <c r="G293" s="32" t="s">
        <v>6</v>
      </c>
      <c r="H293" s="30">
        <f>77446100/1000</f>
        <v>77446.100000000006</v>
      </c>
      <c r="I293" s="54"/>
      <c r="J293" s="56"/>
      <c r="K293" s="54"/>
    </row>
    <row r="294" spans="1:11" s="31" customFormat="1" ht="15" customHeight="1" x14ac:dyDescent="0.25">
      <c r="A294" s="48"/>
      <c r="B294" s="53"/>
      <c r="C294" s="32" t="s">
        <v>7</v>
      </c>
      <c r="D294" s="30">
        <v>0</v>
      </c>
      <c r="E294" s="32" t="s">
        <v>7</v>
      </c>
      <c r="F294" s="30">
        <v>0</v>
      </c>
      <c r="G294" s="32" t="s">
        <v>7</v>
      </c>
      <c r="H294" s="30">
        <v>0</v>
      </c>
      <c r="I294" s="54"/>
      <c r="J294" s="56"/>
      <c r="K294" s="54"/>
    </row>
    <row r="295" spans="1:11" s="31" customFormat="1" ht="15" customHeight="1" x14ac:dyDescent="0.25">
      <c r="A295" s="48" t="s">
        <v>269</v>
      </c>
      <c r="B295" s="53" t="s">
        <v>107</v>
      </c>
      <c r="C295" s="29" t="s">
        <v>18</v>
      </c>
      <c r="D295" s="30">
        <f>D297+D298+D299+D300</f>
        <v>37472.991759999997</v>
      </c>
      <c r="E295" s="29" t="s">
        <v>18</v>
      </c>
      <c r="F295" s="30">
        <f>F297+F298+F299+F300</f>
        <v>31453.1</v>
      </c>
      <c r="G295" s="29" t="s">
        <v>18</v>
      </c>
      <c r="H295" s="30">
        <f>H297+H298+H299+H300</f>
        <v>16656.7</v>
      </c>
      <c r="I295" s="54" t="s">
        <v>81</v>
      </c>
      <c r="J295" s="56"/>
      <c r="K295" s="54" t="s">
        <v>153</v>
      </c>
    </row>
    <row r="296" spans="1:11" s="31" customFormat="1" ht="15" customHeight="1" x14ac:dyDescent="0.25">
      <c r="A296" s="48"/>
      <c r="B296" s="53"/>
      <c r="C296" s="29" t="s">
        <v>11</v>
      </c>
      <c r="D296" s="30"/>
      <c r="E296" s="29" t="s">
        <v>11</v>
      </c>
      <c r="F296" s="30"/>
      <c r="G296" s="29" t="s">
        <v>11</v>
      </c>
      <c r="H296" s="30"/>
      <c r="I296" s="54"/>
      <c r="J296" s="56"/>
      <c r="K296" s="54"/>
    </row>
    <row r="297" spans="1:11" s="31" customFormat="1" ht="15" customHeight="1" x14ac:dyDescent="0.25">
      <c r="A297" s="48"/>
      <c r="B297" s="53"/>
      <c r="C297" s="32" t="s">
        <v>4</v>
      </c>
      <c r="D297" s="30">
        <v>0</v>
      </c>
      <c r="E297" s="32" t="s">
        <v>4</v>
      </c>
      <c r="F297" s="30">
        <v>0</v>
      </c>
      <c r="G297" s="32" t="s">
        <v>4</v>
      </c>
      <c r="H297" s="30">
        <v>0</v>
      </c>
      <c r="I297" s="54"/>
      <c r="J297" s="56"/>
      <c r="K297" s="54"/>
    </row>
    <row r="298" spans="1:11" s="31" customFormat="1" ht="15" customHeight="1" x14ac:dyDescent="0.25">
      <c r="A298" s="48"/>
      <c r="B298" s="53"/>
      <c r="C298" s="32" t="s">
        <v>5</v>
      </c>
      <c r="D298" s="30">
        <v>0</v>
      </c>
      <c r="E298" s="32" t="s">
        <v>5</v>
      </c>
      <c r="F298" s="30">
        <v>0</v>
      </c>
      <c r="G298" s="32" t="s">
        <v>5</v>
      </c>
      <c r="H298" s="30">
        <v>0</v>
      </c>
      <c r="I298" s="54"/>
      <c r="J298" s="56"/>
      <c r="K298" s="54"/>
    </row>
    <row r="299" spans="1:11" s="31" customFormat="1" ht="15" customHeight="1" x14ac:dyDescent="0.25">
      <c r="A299" s="48"/>
      <c r="B299" s="53"/>
      <c r="C299" s="32" t="s">
        <v>6</v>
      </c>
      <c r="D299" s="30">
        <f>37472991.76/1000</f>
        <v>37472.991759999997</v>
      </c>
      <c r="E299" s="32" t="s">
        <v>6</v>
      </c>
      <c r="F299" s="30">
        <f>31453100/1000</f>
        <v>31453.1</v>
      </c>
      <c r="G299" s="32" t="s">
        <v>6</v>
      </c>
      <c r="H299" s="30">
        <f>16656700/1000</f>
        <v>16656.7</v>
      </c>
      <c r="I299" s="54"/>
      <c r="J299" s="56"/>
      <c r="K299" s="54"/>
    </row>
    <row r="300" spans="1:11" s="31" customFormat="1" ht="15" customHeight="1" x14ac:dyDescent="0.25">
      <c r="A300" s="48"/>
      <c r="B300" s="53"/>
      <c r="C300" s="32" t="s">
        <v>7</v>
      </c>
      <c r="D300" s="30">
        <v>0</v>
      </c>
      <c r="E300" s="32" t="s">
        <v>7</v>
      </c>
      <c r="F300" s="30">
        <v>0</v>
      </c>
      <c r="G300" s="32" t="s">
        <v>7</v>
      </c>
      <c r="H300" s="30">
        <v>0</v>
      </c>
      <c r="I300" s="54"/>
      <c r="J300" s="56"/>
      <c r="K300" s="54"/>
    </row>
    <row r="301" spans="1:11" s="31" customFormat="1" ht="15" customHeight="1" x14ac:dyDescent="0.25">
      <c r="A301" s="48" t="s">
        <v>270</v>
      </c>
      <c r="B301" s="53" t="s">
        <v>108</v>
      </c>
      <c r="C301" s="29" t="s">
        <v>18</v>
      </c>
      <c r="D301" s="30">
        <f>D303+D304+D305+D306</f>
        <v>2634.77</v>
      </c>
      <c r="E301" s="29" t="s">
        <v>18</v>
      </c>
      <c r="F301" s="30">
        <f>F303+F304+F305+F306</f>
        <v>2322</v>
      </c>
      <c r="G301" s="29" t="s">
        <v>18</v>
      </c>
      <c r="H301" s="30">
        <f>H303+H304+H305+H306</f>
        <v>2431.9</v>
      </c>
      <c r="I301" s="54" t="s">
        <v>81</v>
      </c>
      <c r="J301" s="56"/>
      <c r="K301" s="54" t="s">
        <v>153</v>
      </c>
    </row>
    <row r="302" spans="1:11" s="31" customFormat="1" ht="15" customHeight="1" x14ac:dyDescent="0.25">
      <c r="A302" s="48"/>
      <c r="B302" s="53"/>
      <c r="C302" s="29" t="s">
        <v>11</v>
      </c>
      <c r="D302" s="30"/>
      <c r="E302" s="29" t="s">
        <v>11</v>
      </c>
      <c r="F302" s="30"/>
      <c r="G302" s="29" t="s">
        <v>11</v>
      </c>
      <c r="H302" s="30"/>
      <c r="I302" s="54"/>
      <c r="J302" s="56"/>
      <c r="K302" s="54"/>
    </row>
    <row r="303" spans="1:11" s="31" customFormat="1" ht="15" customHeight="1" x14ac:dyDescent="0.25">
      <c r="A303" s="48"/>
      <c r="B303" s="53"/>
      <c r="C303" s="32" t="s">
        <v>4</v>
      </c>
      <c r="D303" s="30">
        <v>0</v>
      </c>
      <c r="E303" s="32" t="s">
        <v>4</v>
      </c>
      <c r="F303" s="30">
        <v>0</v>
      </c>
      <c r="G303" s="32" t="s">
        <v>4</v>
      </c>
      <c r="H303" s="30">
        <v>0</v>
      </c>
      <c r="I303" s="54"/>
      <c r="J303" s="56"/>
      <c r="K303" s="54"/>
    </row>
    <row r="304" spans="1:11" s="31" customFormat="1" ht="15" customHeight="1" x14ac:dyDescent="0.25">
      <c r="A304" s="48"/>
      <c r="B304" s="53"/>
      <c r="C304" s="32" t="s">
        <v>5</v>
      </c>
      <c r="D304" s="30">
        <v>0</v>
      </c>
      <c r="E304" s="32" t="s">
        <v>5</v>
      </c>
      <c r="F304" s="30">
        <v>0</v>
      </c>
      <c r="G304" s="32" t="s">
        <v>5</v>
      </c>
      <c r="H304" s="30">
        <v>0</v>
      </c>
      <c r="I304" s="54"/>
      <c r="J304" s="56"/>
      <c r="K304" s="54"/>
    </row>
    <row r="305" spans="1:11" s="31" customFormat="1" ht="15" customHeight="1" x14ac:dyDescent="0.25">
      <c r="A305" s="48"/>
      <c r="B305" s="53"/>
      <c r="C305" s="32" t="s">
        <v>6</v>
      </c>
      <c r="D305" s="30">
        <f>2634770/1000</f>
        <v>2634.77</v>
      </c>
      <c r="E305" s="32" t="s">
        <v>6</v>
      </c>
      <c r="F305" s="30">
        <f>2322000/1000</f>
        <v>2322</v>
      </c>
      <c r="G305" s="32" t="s">
        <v>6</v>
      </c>
      <c r="H305" s="30">
        <f>2431900/1000</f>
        <v>2431.9</v>
      </c>
      <c r="I305" s="54"/>
      <c r="J305" s="56"/>
      <c r="K305" s="54"/>
    </row>
    <row r="306" spans="1:11" s="31" customFormat="1" ht="15" customHeight="1" x14ac:dyDescent="0.25">
      <c r="A306" s="48"/>
      <c r="B306" s="53"/>
      <c r="C306" s="32" t="s">
        <v>7</v>
      </c>
      <c r="D306" s="30">
        <v>0</v>
      </c>
      <c r="E306" s="32" t="s">
        <v>7</v>
      </c>
      <c r="F306" s="30">
        <v>0</v>
      </c>
      <c r="G306" s="32" t="s">
        <v>7</v>
      </c>
      <c r="H306" s="30">
        <v>0</v>
      </c>
      <c r="I306" s="54"/>
      <c r="J306" s="56"/>
      <c r="K306" s="54"/>
    </row>
    <row r="307" spans="1:11" s="31" customFormat="1" ht="15" customHeight="1" x14ac:dyDescent="0.25">
      <c r="A307" s="48" t="s">
        <v>271</v>
      </c>
      <c r="B307" s="53" t="s">
        <v>109</v>
      </c>
      <c r="C307" s="29" t="s">
        <v>18</v>
      </c>
      <c r="D307" s="30">
        <f>D309+D310+D311+D312</f>
        <v>2806.308</v>
      </c>
      <c r="E307" s="29" t="s">
        <v>18</v>
      </c>
      <c r="F307" s="30">
        <f>F309+F310+F311+F312</f>
        <v>0</v>
      </c>
      <c r="G307" s="29" t="s">
        <v>18</v>
      </c>
      <c r="H307" s="30">
        <f>H309+H310+H311+H312</f>
        <v>0</v>
      </c>
      <c r="I307" s="54" t="s">
        <v>81</v>
      </c>
      <c r="J307" s="56"/>
      <c r="K307" s="54" t="s">
        <v>153</v>
      </c>
    </row>
    <row r="308" spans="1:11" s="31" customFormat="1" ht="15" customHeight="1" x14ac:dyDescent="0.25">
      <c r="A308" s="48"/>
      <c r="B308" s="53"/>
      <c r="C308" s="29" t="s">
        <v>11</v>
      </c>
      <c r="D308" s="30"/>
      <c r="E308" s="29" t="s">
        <v>11</v>
      </c>
      <c r="F308" s="30"/>
      <c r="G308" s="29" t="s">
        <v>11</v>
      </c>
      <c r="H308" s="30"/>
      <c r="I308" s="54"/>
      <c r="J308" s="56"/>
      <c r="K308" s="54"/>
    </row>
    <row r="309" spans="1:11" s="31" customFormat="1" ht="15" customHeight="1" x14ac:dyDescent="0.25">
      <c r="A309" s="48"/>
      <c r="B309" s="53"/>
      <c r="C309" s="32" t="s">
        <v>4</v>
      </c>
      <c r="D309" s="30">
        <v>0</v>
      </c>
      <c r="E309" s="32" t="s">
        <v>4</v>
      </c>
      <c r="F309" s="30">
        <v>0</v>
      </c>
      <c r="G309" s="32" t="s">
        <v>4</v>
      </c>
      <c r="H309" s="30">
        <v>0</v>
      </c>
      <c r="I309" s="54"/>
      <c r="J309" s="56"/>
      <c r="K309" s="54"/>
    </row>
    <row r="310" spans="1:11" s="31" customFormat="1" ht="15" customHeight="1" x14ac:dyDescent="0.25">
      <c r="A310" s="48"/>
      <c r="B310" s="53"/>
      <c r="C310" s="32" t="s">
        <v>5</v>
      </c>
      <c r="D310" s="30">
        <v>0</v>
      </c>
      <c r="E310" s="32" t="s">
        <v>5</v>
      </c>
      <c r="F310" s="30">
        <v>0</v>
      </c>
      <c r="G310" s="32" t="s">
        <v>5</v>
      </c>
      <c r="H310" s="30">
        <v>0</v>
      </c>
      <c r="I310" s="54"/>
      <c r="J310" s="56"/>
      <c r="K310" s="54"/>
    </row>
    <row r="311" spans="1:11" s="31" customFormat="1" ht="15" customHeight="1" x14ac:dyDescent="0.25">
      <c r="A311" s="48"/>
      <c r="B311" s="53"/>
      <c r="C311" s="32" t="s">
        <v>6</v>
      </c>
      <c r="D311" s="30">
        <f>2806308/1000</f>
        <v>2806.308</v>
      </c>
      <c r="E311" s="32" t="s">
        <v>6</v>
      </c>
      <c r="F311" s="30">
        <v>0</v>
      </c>
      <c r="G311" s="32" t="s">
        <v>6</v>
      </c>
      <c r="H311" s="30">
        <v>0</v>
      </c>
      <c r="I311" s="54"/>
      <c r="J311" s="56"/>
      <c r="K311" s="54"/>
    </row>
    <row r="312" spans="1:11" s="31" customFormat="1" ht="15" customHeight="1" x14ac:dyDescent="0.25">
      <c r="A312" s="48"/>
      <c r="B312" s="53"/>
      <c r="C312" s="32" t="s">
        <v>7</v>
      </c>
      <c r="D312" s="30">
        <v>0</v>
      </c>
      <c r="E312" s="32" t="s">
        <v>7</v>
      </c>
      <c r="F312" s="30">
        <v>0</v>
      </c>
      <c r="G312" s="32" t="s">
        <v>7</v>
      </c>
      <c r="H312" s="30">
        <v>0</v>
      </c>
      <c r="I312" s="54"/>
      <c r="J312" s="56"/>
      <c r="K312" s="54"/>
    </row>
    <row r="313" spans="1:11" s="31" customFormat="1" ht="15" customHeight="1" x14ac:dyDescent="0.25">
      <c r="A313" s="48" t="s">
        <v>272</v>
      </c>
      <c r="B313" s="53" t="s">
        <v>110</v>
      </c>
      <c r="C313" s="29" t="s">
        <v>18</v>
      </c>
      <c r="D313" s="30">
        <f>D315+D316+D317+D318</f>
        <v>27950</v>
      </c>
      <c r="E313" s="29" t="s">
        <v>18</v>
      </c>
      <c r="F313" s="30">
        <f>F315+F316+F317+F318</f>
        <v>27950</v>
      </c>
      <c r="G313" s="29" t="s">
        <v>18</v>
      </c>
      <c r="H313" s="30">
        <f>H315+H316+H317+H318</f>
        <v>27950</v>
      </c>
      <c r="I313" s="54" t="s">
        <v>81</v>
      </c>
      <c r="J313" s="56"/>
      <c r="K313" s="54" t="s">
        <v>153</v>
      </c>
    </row>
    <row r="314" spans="1:11" s="31" customFormat="1" ht="15" customHeight="1" x14ac:dyDescent="0.25">
      <c r="A314" s="48"/>
      <c r="B314" s="53"/>
      <c r="C314" s="29" t="s">
        <v>11</v>
      </c>
      <c r="D314" s="30"/>
      <c r="E314" s="29" t="s">
        <v>11</v>
      </c>
      <c r="F314" s="30"/>
      <c r="G314" s="29" t="s">
        <v>11</v>
      </c>
      <c r="H314" s="30"/>
      <c r="I314" s="54"/>
      <c r="J314" s="56"/>
      <c r="K314" s="54"/>
    </row>
    <row r="315" spans="1:11" s="31" customFormat="1" ht="15" customHeight="1" x14ac:dyDescent="0.25">
      <c r="A315" s="48"/>
      <c r="B315" s="53"/>
      <c r="C315" s="32" t="s">
        <v>4</v>
      </c>
      <c r="D315" s="30">
        <f>27950000/1000</f>
        <v>27950</v>
      </c>
      <c r="E315" s="32" t="s">
        <v>4</v>
      </c>
      <c r="F315" s="30">
        <f>27950000/1000</f>
        <v>27950</v>
      </c>
      <c r="G315" s="32" t="s">
        <v>4</v>
      </c>
      <c r="H315" s="30">
        <f>27950000/1000</f>
        <v>27950</v>
      </c>
      <c r="I315" s="54"/>
      <c r="J315" s="56"/>
      <c r="K315" s="54"/>
    </row>
    <row r="316" spans="1:11" s="31" customFormat="1" ht="15" customHeight="1" x14ac:dyDescent="0.25">
      <c r="A316" s="48"/>
      <c r="B316" s="53"/>
      <c r="C316" s="32" t="s">
        <v>5</v>
      </c>
      <c r="D316" s="30">
        <v>0</v>
      </c>
      <c r="E316" s="32" t="s">
        <v>5</v>
      </c>
      <c r="F316" s="30">
        <v>0</v>
      </c>
      <c r="G316" s="32" t="s">
        <v>5</v>
      </c>
      <c r="H316" s="30">
        <v>0</v>
      </c>
      <c r="I316" s="54"/>
      <c r="J316" s="56"/>
      <c r="K316" s="54"/>
    </row>
    <row r="317" spans="1:11" s="31" customFormat="1" ht="15" customHeight="1" x14ac:dyDescent="0.25">
      <c r="A317" s="48"/>
      <c r="B317" s="53"/>
      <c r="C317" s="32" t="s">
        <v>6</v>
      </c>
      <c r="D317" s="30">
        <v>0</v>
      </c>
      <c r="E317" s="32" t="s">
        <v>6</v>
      </c>
      <c r="F317" s="30">
        <v>0</v>
      </c>
      <c r="G317" s="32" t="s">
        <v>6</v>
      </c>
      <c r="H317" s="30">
        <v>0</v>
      </c>
      <c r="I317" s="54"/>
      <c r="J317" s="56"/>
      <c r="K317" s="54"/>
    </row>
    <row r="318" spans="1:11" s="31" customFormat="1" ht="15" customHeight="1" x14ac:dyDescent="0.25">
      <c r="A318" s="48"/>
      <c r="B318" s="53"/>
      <c r="C318" s="32" t="s">
        <v>7</v>
      </c>
      <c r="D318" s="30">
        <v>0</v>
      </c>
      <c r="E318" s="32" t="s">
        <v>7</v>
      </c>
      <c r="F318" s="30">
        <v>0</v>
      </c>
      <c r="G318" s="32" t="s">
        <v>7</v>
      </c>
      <c r="H318" s="30">
        <v>0</v>
      </c>
      <c r="I318" s="54"/>
      <c r="J318" s="56"/>
      <c r="K318" s="54"/>
    </row>
    <row r="319" spans="1:11" s="31" customFormat="1" ht="15.75" customHeight="1" x14ac:dyDescent="0.25">
      <c r="A319" s="48" t="s">
        <v>359</v>
      </c>
      <c r="B319" s="49" t="s">
        <v>360</v>
      </c>
      <c r="C319" s="29" t="s">
        <v>18</v>
      </c>
      <c r="D319" s="30">
        <f>D321+D322+D323+D324</f>
        <v>822.5</v>
      </c>
      <c r="E319" s="29" t="s">
        <v>18</v>
      </c>
      <c r="F319" s="30">
        <f>F321+F322+F323+F324</f>
        <v>7027.2</v>
      </c>
      <c r="G319" s="29" t="s">
        <v>18</v>
      </c>
      <c r="H319" s="30">
        <f>H321+H322+H323+H324</f>
        <v>7027.2</v>
      </c>
      <c r="I319" s="54" t="s">
        <v>81</v>
      </c>
      <c r="J319" s="56"/>
      <c r="K319" s="54" t="s">
        <v>153</v>
      </c>
    </row>
    <row r="320" spans="1:11" s="31" customFormat="1" x14ac:dyDescent="0.25">
      <c r="A320" s="48"/>
      <c r="B320" s="50"/>
      <c r="C320" s="29" t="s">
        <v>11</v>
      </c>
      <c r="D320" s="30"/>
      <c r="E320" s="29" t="s">
        <v>11</v>
      </c>
      <c r="F320" s="30"/>
      <c r="G320" s="29" t="s">
        <v>11</v>
      </c>
      <c r="H320" s="30"/>
      <c r="I320" s="54"/>
      <c r="J320" s="56"/>
      <c r="K320" s="54"/>
    </row>
    <row r="321" spans="1:11" s="31" customFormat="1" x14ac:dyDescent="0.25">
      <c r="A321" s="48"/>
      <c r="B321" s="50"/>
      <c r="C321" s="32" t="s">
        <v>4</v>
      </c>
      <c r="D321" s="30">
        <v>0</v>
      </c>
      <c r="E321" s="32" t="s">
        <v>4</v>
      </c>
      <c r="F321" s="30">
        <v>0</v>
      </c>
      <c r="G321" s="32" t="s">
        <v>4</v>
      </c>
      <c r="H321" s="30">
        <v>0</v>
      </c>
      <c r="I321" s="54"/>
      <c r="J321" s="56"/>
      <c r="K321" s="54"/>
    </row>
    <row r="322" spans="1:11" s="31" customFormat="1" x14ac:dyDescent="0.25">
      <c r="A322" s="48"/>
      <c r="B322" s="50"/>
      <c r="C322" s="32" t="s">
        <v>5</v>
      </c>
      <c r="D322" s="30">
        <v>822.5</v>
      </c>
      <c r="E322" s="32" t="s">
        <v>5</v>
      </c>
      <c r="F322" s="30">
        <v>7027.2</v>
      </c>
      <c r="G322" s="32" t="s">
        <v>5</v>
      </c>
      <c r="H322" s="30">
        <v>7027.2</v>
      </c>
      <c r="I322" s="54"/>
      <c r="J322" s="56"/>
      <c r="K322" s="54"/>
    </row>
    <row r="323" spans="1:11" s="31" customFormat="1" x14ac:dyDescent="0.25">
      <c r="A323" s="48"/>
      <c r="B323" s="50"/>
      <c r="C323" s="32" t="s">
        <v>6</v>
      </c>
      <c r="D323" s="30">
        <v>0</v>
      </c>
      <c r="E323" s="32" t="s">
        <v>6</v>
      </c>
      <c r="F323" s="30">
        <v>0</v>
      </c>
      <c r="G323" s="32" t="s">
        <v>6</v>
      </c>
      <c r="H323" s="30">
        <v>0</v>
      </c>
      <c r="I323" s="54"/>
      <c r="J323" s="56"/>
      <c r="K323" s="54"/>
    </row>
    <row r="324" spans="1:11" s="31" customFormat="1" x14ac:dyDescent="0.25">
      <c r="A324" s="48"/>
      <c r="B324" s="51"/>
      <c r="C324" s="32" t="s">
        <v>7</v>
      </c>
      <c r="D324" s="30">
        <v>0</v>
      </c>
      <c r="E324" s="32" t="s">
        <v>7</v>
      </c>
      <c r="F324" s="30">
        <v>0</v>
      </c>
      <c r="G324" s="32" t="s">
        <v>7</v>
      </c>
      <c r="H324" s="30">
        <v>0</v>
      </c>
      <c r="I324" s="54"/>
      <c r="J324" s="57"/>
      <c r="K324" s="54"/>
    </row>
    <row r="325" spans="1:11" s="31" customFormat="1" ht="15" customHeight="1" x14ac:dyDescent="0.25">
      <c r="A325" s="59" t="s">
        <v>273</v>
      </c>
      <c r="B325" s="60" t="s">
        <v>111</v>
      </c>
      <c r="C325" s="29" t="s">
        <v>18</v>
      </c>
      <c r="D325" s="30">
        <f>D327+D328+D329+D330</f>
        <v>285830.65311000001</v>
      </c>
      <c r="E325" s="29" t="s">
        <v>18</v>
      </c>
      <c r="F325" s="30">
        <f>F327+F328+F329+F330</f>
        <v>0</v>
      </c>
      <c r="G325" s="29" t="s">
        <v>18</v>
      </c>
      <c r="H325" s="30">
        <f>H327+H328+H329+H330</f>
        <v>955.35</v>
      </c>
      <c r="I325" s="54" t="s">
        <v>81</v>
      </c>
      <c r="J325" s="55" t="s">
        <v>166</v>
      </c>
      <c r="K325" s="54" t="s">
        <v>153</v>
      </c>
    </row>
    <row r="326" spans="1:11" s="31" customFormat="1" ht="15" customHeight="1" x14ac:dyDescent="0.25">
      <c r="A326" s="59"/>
      <c r="B326" s="60"/>
      <c r="C326" s="29" t="s">
        <v>11</v>
      </c>
      <c r="D326" s="30"/>
      <c r="E326" s="29" t="s">
        <v>11</v>
      </c>
      <c r="F326" s="30"/>
      <c r="G326" s="29" t="s">
        <v>11</v>
      </c>
      <c r="H326" s="30"/>
      <c r="I326" s="54"/>
      <c r="J326" s="56"/>
      <c r="K326" s="54"/>
    </row>
    <row r="327" spans="1:11" s="31" customFormat="1" ht="15" customHeight="1" x14ac:dyDescent="0.25">
      <c r="A327" s="59"/>
      <c r="B327" s="60"/>
      <c r="C327" s="32" t="s">
        <v>4</v>
      </c>
      <c r="D327" s="30">
        <f>D363</f>
        <v>118228.7</v>
      </c>
      <c r="E327" s="32" t="s">
        <v>4</v>
      </c>
      <c r="F327" s="30">
        <f>F363</f>
        <v>0</v>
      </c>
      <c r="G327" s="32" t="s">
        <v>4</v>
      </c>
      <c r="H327" s="30">
        <f>H363</f>
        <v>0</v>
      </c>
      <c r="I327" s="54"/>
      <c r="J327" s="56"/>
      <c r="K327" s="54"/>
    </row>
    <row r="328" spans="1:11" s="31" customFormat="1" ht="15" customHeight="1" x14ac:dyDescent="0.25">
      <c r="A328" s="59"/>
      <c r="B328" s="60"/>
      <c r="C328" s="32" t="s">
        <v>5</v>
      </c>
      <c r="D328" s="30">
        <f>D364+D448</f>
        <v>17243.99555</v>
      </c>
      <c r="E328" s="32" t="s">
        <v>5</v>
      </c>
      <c r="F328" s="30">
        <f>F364+F448</f>
        <v>0</v>
      </c>
      <c r="G328" s="32" t="s">
        <v>5</v>
      </c>
      <c r="H328" s="30">
        <f>H364+H448</f>
        <v>0</v>
      </c>
      <c r="I328" s="54"/>
      <c r="J328" s="56"/>
      <c r="K328" s="54"/>
    </row>
    <row r="329" spans="1:11" s="31" customFormat="1" ht="15" customHeight="1" x14ac:dyDescent="0.25">
      <c r="A329" s="59"/>
      <c r="B329" s="60"/>
      <c r="C329" s="32" t="s">
        <v>6</v>
      </c>
      <c r="D329" s="30">
        <f>D335+D365+D389+D437+D449</f>
        <v>150357.95756000001</v>
      </c>
      <c r="E329" s="32" t="s">
        <v>6</v>
      </c>
      <c r="F329" s="30">
        <f>F335+F365+F389+F437+F449</f>
        <v>0</v>
      </c>
      <c r="G329" s="32" t="s">
        <v>6</v>
      </c>
      <c r="H329" s="30">
        <f>H335+H365+H389+H437+H449</f>
        <v>955.35</v>
      </c>
      <c r="I329" s="54"/>
      <c r="J329" s="56"/>
      <c r="K329" s="54"/>
    </row>
    <row r="330" spans="1:11" s="31" customFormat="1" ht="15" customHeight="1" x14ac:dyDescent="0.25">
      <c r="A330" s="59"/>
      <c r="B330" s="60"/>
      <c r="C330" s="32" t="s">
        <v>7</v>
      </c>
      <c r="D330" s="30">
        <v>0</v>
      </c>
      <c r="E330" s="32" t="s">
        <v>7</v>
      </c>
      <c r="F330" s="30">
        <v>0</v>
      </c>
      <c r="G330" s="32" t="s">
        <v>7</v>
      </c>
      <c r="H330" s="30">
        <v>0</v>
      </c>
      <c r="I330" s="54"/>
      <c r="J330" s="56"/>
      <c r="K330" s="54"/>
    </row>
    <row r="331" spans="1:11" s="31" customFormat="1" ht="15" customHeight="1" x14ac:dyDescent="0.25">
      <c r="A331" s="48" t="s">
        <v>274</v>
      </c>
      <c r="B331" s="53" t="s">
        <v>112</v>
      </c>
      <c r="C331" s="29" t="s">
        <v>18</v>
      </c>
      <c r="D331" s="30">
        <f>D333+D334+D335+D336</f>
        <v>10277.6643</v>
      </c>
      <c r="E331" s="29" t="s">
        <v>18</v>
      </c>
      <c r="F331" s="30">
        <f>F333+F334+F335+F336</f>
        <v>0</v>
      </c>
      <c r="G331" s="29" t="s">
        <v>18</v>
      </c>
      <c r="H331" s="30">
        <f>H333+H334+H335+H336</f>
        <v>955.35</v>
      </c>
      <c r="I331" s="54" t="s">
        <v>81</v>
      </c>
      <c r="J331" s="56"/>
      <c r="K331" s="54" t="s">
        <v>153</v>
      </c>
    </row>
    <row r="332" spans="1:11" s="31" customFormat="1" ht="15" customHeight="1" x14ac:dyDescent="0.25">
      <c r="A332" s="48"/>
      <c r="B332" s="53"/>
      <c r="C332" s="29" t="s">
        <v>11</v>
      </c>
      <c r="D332" s="30"/>
      <c r="E332" s="29" t="s">
        <v>11</v>
      </c>
      <c r="F332" s="30"/>
      <c r="G332" s="29" t="s">
        <v>11</v>
      </c>
      <c r="H332" s="30"/>
      <c r="I332" s="54"/>
      <c r="J332" s="56"/>
      <c r="K332" s="54"/>
    </row>
    <row r="333" spans="1:11" s="31" customFormat="1" ht="15" customHeight="1" x14ac:dyDescent="0.25">
      <c r="A333" s="48"/>
      <c r="B333" s="53"/>
      <c r="C333" s="32" t="s">
        <v>4</v>
      </c>
      <c r="D333" s="30">
        <v>0</v>
      </c>
      <c r="E333" s="32" t="s">
        <v>4</v>
      </c>
      <c r="F333" s="30">
        <v>0</v>
      </c>
      <c r="G333" s="32" t="s">
        <v>4</v>
      </c>
      <c r="H333" s="30">
        <v>0</v>
      </c>
      <c r="I333" s="54"/>
      <c r="J333" s="56"/>
      <c r="K333" s="54"/>
    </row>
    <row r="334" spans="1:11" s="31" customFormat="1" ht="15" customHeight="1" x14ac:dyDescent="0.25">
      <c r="A334" s="48"/>
      <c r="B334" s="53"/>
      <c r="C334" s="32" t="s">
        <v>5</v>
      </c>
      <c r="D334" s="30">
        <v>0</v>
      </c>
      <c r="E334" s="32" t="s">
        <v>5</v>
      </c>
      <c r="F334" s="30">
        <v>0</v>
      </c>
      <c r="G334" s="32" t="s">
        <v>5</v>
      </c>
      <c r="H334" s="30">
        <v>0</v>
      </c>
      <c r="I334" s="54"/>
      <c r="J334" s="56"/>
      <c r="K334" s="54"/>
    </row>
    <row r="335" spans="1:11" s="31" customFormat="1" ht="15" customHeight="1" x14ac:dyDescent="0.25">
      <c r="A335" s="48"/>
      <c r="B335" s="53"/>
      <c r="C335" s="32" t="s">
        <v>6</v>
      </c>
      <c r="D335" s="30">
        <f>D341+D347+D353+D359</f>
        <v>10277.6643</v>
      </c>
      <c r="E335" s="32" t="s">
        <v>6</v>
      </c>
      <c r="F335" s="30">
        <f>F341+F347+F353+F359</f>
        <v>0</v>
      </c>
      <c r="G335" s="32" t="s">
        <v>6</v>
      </c>
      <c r="H335" s="30">
        <f>H341+H347+H353+H359</f>
        <v>955.35</v>
      </c>
      <c r="I335" s="54"/>
      <c r="J335" s="56"/>
      <c r="K335" s="54"/>
    </row>
    <row r="336" spans="1:11" s="31" customFormat="1" ht="15" customHeight="1" x14ac:dyDescent="0.25">
      <c r="A336" s="48"/>
      <c r="B336" s="53"/>
      <c r="C336" s="32" t="s">
        <v>7</v>
      </c>
      <c r="D336" s="30">
        <v>0</v>
      </c>
      <c r="E336" s="32" t="s">
        <v>7</v>
      </c>
      <c r="F336" s="30">
        <v>0</v>
      </c>
      <c r="G336" s="32" t="s">
        <v>7</v>
      </c>
      <c r="H336" s="30">
        <v>0</v>
      </c>
      <c r="I336" s="54"/>
      <c r="J336" s="56"/>
      <c r="K336" s="54"/>
    </row>
    <row r="337" spans="1:11" s="31" customFormat="1" ht="15" customHeight="1" x14ac:dyDescent="0.25">
      <c r="A337" s="48" t="s">
        <v>275</v>
      </c>
      <c r="B337" s="53" t="s">
        <v>200</v>
      </c>
      <c r="C337" s="29" t="s">
        <v>18</v>
      </c>
      <c r="D337" s="30">
        <f>D339+D340+D341+D342</f>
        <v>10000</v>
      </c>
      <c r="E337" s="29" t="s">
        <v>18</v>
      </c>
      <c r="F337" s="30">
        <f>F339+F340+F341+F342</f>
        <v>0</v>
      </c>
      <c r="G337" s="29" t="s">
        <v>18</v>
      </c>
      <c r="H337" s="30">
        <f>H339+H340+H341+H342</f>
        <v>0</v>
      </c>
      <c r="I337" s="54" t="s">
        <v>81</v>
      </c>
      <c r="J337" s="56"/>
      <c r="K337" s="54" t="s">
        <v>153</v>
      </c>
    </row>
    <row r="338" spans="1:11" s="31" customFormat="1" ht="15" customHeight="1" x14ac:dyDescent="0.25">
      <c r="A338" s="48"/>
      <c r="B338" s="53"/>
      <c r="C338" s="29" t="s">
        <v>11</v>
      </c>
      <c r="D338" s="30"/>
      <c r="E338" s="29" t="s">
        <v>11</v>
      </c>
      <c r="F338" s="30"/>
      <c r="G338" s="29" t="s">
        <v>11</v>
      </c>
      <c r="H338" s="30"/>
      <c r="I338" s="54"/>
      <c r="J338" s="56"/>
      <c r="K338" s="54"/>
    </row>
    <row r="339" spans="1:11" s="31" customFormat="1" ht="15" customHeight="1" x14ac:dyDescent="0.25">
      <c r="A339" s="48"/>
      <c r="B339" s="53"/>
      <c r="C339" s="32" t="s">
        <v>4</v>
      </c>
      <c r="D339" s="30">
        <f>D435</f>
        <v>0</v>
      </c>
      <c r="E339" s="32" t="s">
        <v>4</v>
      </c>
      <c r="F339" s="30">
        <f>F435</f>
        <v>0</v>
      </c>
      <c r="G339" s="32" t="s">
        <v>4</v>
      </c>
      <c r="H339" s="30">
        <f>H435</f>
        <v>0</v>
      </c>
      <c r="I339" s="54"/>
      <c r="J339" s="56"/>
      <c r="K339" s="54"/>
    </row>
    <row r="340" spans="1:11" s="31" customFormat="1" ht="15" customHeight="1" x14ac:dyDescent="0.25">
      <c r="A340" s="48"/>
      <c r="B340" s="53"/>
      <c r="C340" s="32" t="s">
        <v>5</v>
      </c>
      <c r="D340" s="30">
        <f>D436+D472</f>
        <v>0</v>
      </c>
      <c r="E340" s="32" t="s">
        <v>5</v>
      </c>
      <c r="F340" s="30">
        <f>F436+F472</f>
        <v>0</v>
      </c>
      <c r="G340" s="32" t="s">
        <v>5</v>
      </c>
      <c r="H340" s="30">
        <f>H436+H472</f>
        <v>0</v>
      </c>
      <c r="I340" s="54"/>
      <c r="J340" s="56"/>
      <c r="K340" s="54"/>
    </row>
    <row r="341" spans="1:11" s="31" customFormat="1" ht="15" customHeight="1" x14ac:dyDescent="0.25">
      <c r="A341" s="48"/>
      <c r="B341" s="53"/>
      <c r="C341" s="32" t="s">
        <v>6</v>
      </c>
      <c r="D341" s="30">
        <f>10000000/1000</f>
        <v>10000</v>
      </c>
      <c r="E341" s="32" t="s">
        <v>6</v>
      </c>
      <c r="F341" s="30">
        <f>F365+F437+F449+F467+F473</f>
        <v>0</v>
      </c>
      <c r="G341" s="32" t="s">
        <v>6</v>
      </c>
      <c r="H341" s="30">
        <f>H365+H437+H449+H467+H473</f>
        <v>0</v>
      </c>
      <c r="I341" s="54"/>
      <c r="J341" s="56"/>
      <c r="K341" s="54"/>
    </row>
    <row r="342" spans="1:11" s="31" customFormat="1" ht="15" customHeight="1" x14ac:dyDescent="0.25">
      <c r="A342" s="48"/>
      <c r="B342" s="53"/>
      <c r="C342" s="32" t="s">
        <v>7</v>
      </c>
      <c r="D342" s="30">
        <v>0</v>
      </c>
      <c r="E342" s="32" t="s">
        <v>7</v>
      </c>
      <c r="F342" s="30">
        <v>0</v>
      </c>
      <c r="G342" s="32" t="s">
        <v>7</v>
      </c>
      <c r="H342" s="30">
        <v>0</v>
      </c>
      <c r="I342" s="54"/>
      <c r="J342" s="56"/>
      <c r="K342" s="54"/>
    </row>
    <row r="343" spans="1:11" s="31" customFormat="1" ht="15" customHeight="1" x14ac:dyDescent="0.25">
      <c r="A343" s="48" t="s">
        <v>276</v>
      </c>
      <c r="B343" s="53" t="s">
        <v>201</v>
      </c>
      <c r="C343" s="29" t="s">
        <v>18</v>
      </c>
      <c r="D343" s="30">
        <f>D345+D346+D347+D348</f>
        <v>250.1653</v>
      </c>
      <c r="E343" s="29" t="s">
        <v>18</v>
      </c>
      <c r="F343" s="30">
        <f>F345+F346+F347+F348</f>
        <v>0</v>
      </c>
      <c r="G343" s="29" t="s">
        <v>18</v>
      </c>
      <c r="H343" s="30">
        <f>H345+H346+H347+H348</f>
        <v>0</v>
      </c>
      <c r="I343" s="54" t="s">
        <v>81</v>
      </c>
      <c r="J343" s="56"/>
      <c r="K343" s="54" t="s">
        <v>153</v>
      </c>
    </row>
    <row r="344" spans="1:11" s="31" customFormat="1" ht="15" customHeight="1" x14ac:dyDescent="0.25">
      <c r="A344" s="48"/>
      <c r="B344" s="53"/>
      <c r="C344" s="29" t="s">
        <v>11</v>
      </c>
      <c r="D344" s="30"/>
      <c r="E344" s="29" t="s">
        <v>11</v>
      </c>
      <c r="F344" s="30"/>
      <c r="G344" s="29" t="s">
        <v>11</v>
      </c>
      <c r="H344" s="30"/>
      <c r="I344" s="54"/>
      <c r="J344" s="56"/>
      <c r="K344" s="54"/>
    </row>
    <row r="345" spans="1:11" s="31" customFormat="1" ht="15" customHeight="1" x14ac:dyDescent="0.25">
      <c r="A345" s="48"/>
      <c r="B345" s="53"/>
      <c r="C345" s="32" t="s">
        <v>4</v>
      </c>
      <c r="D345" s="30">
        <f>D447</f>
        <v>0</v>
      </c>
      <c r="E345" s="32" t="s">
        <v>4</v>
      </c>
      <c r="F345" s="30">
        <f>F447</f>
        <v>0</v>
      </c>
      <c r="G345" s="32" t="s">
        <v>4</v>
      </c>
      <c r="H345" s="30">
        <f>H447</f>
        <v>0</v>
      </c>
      <c r="I345" s="54"/>
      <c r="J345" s="56"/>
      <c r="K345" s="54"/>
    </row>
    <row r="346" spans="1:11" s="31" customFormat="1" ht="15" customHeight="1" x14ac:dyDescent="0.25">
      <c r="A346" s="48"/>
      <c r="B346" s="53"/>
      <c r="C346" s="32" t="s">
        <v>5</v>
      </c>
      <c r="D346" s="30">
        <v>0</v>
      </c>
      <c r="E346" s="32" t="s">
        <v>5</v>
      </c>
      <c r="F346" s="30">
        <f>F448+F502</f>
        <v>0</v>
      </c>
      <c r="G346" s="32" t="s">
        <v>5</v>
      </c>
      <c r="H346" s="30">
        <f>H448+H502</f>
        <v>0</v>
      </c>
      <c r="I346" s="54"/>
      <c r="J346" s="56"/>
      <c r="K346" s="54"/>
    </row>
    <row r="347" spans="1:11" s="31" customFormat="1" ht="15" customHeight="1" x14ac:dyDescent="0.25">
      <c r="A347" s="48"/>
      <c r="B347" s="53"/>
      <c r="C347" s="32" t="s">
        <v>6</v>
      </c>
      <c r="D347" s="30">
        <f>250165.3/1000</f>
        <v>250.1653</v>
      </c>
      <c r="E347" s="32" t="s">
        <v>6</v>
      </c>
      <c r="F347" s="30">
        <v>0</v>
      </c>
      <c r="G347" s="32" t="s">
        <v>6</v>
      </c>
      <c r="H347" s="30">
        <v>0</v>
      </c>
      <c r="I347" s="54"/>
      <c r="J347" s="56"/>
      <c r="K347" s="54"/>
    </row>
    <row r="348" spans="1:11" s="31" customFormat="1" ht="15" customHeight="1" x14ac:dyDescent="0.25">
      <c r="A348" s="48"/>
      <c r="B348" s="53"/>
      <c r="C348" s="32" t="s">
        <v>7</v>
      </c>
      <c r="D348" s="30">
        <v>0</v>
      </c>
      <c r="E348" s="32" t="s">
        <v>7</v>
      </c>
      <c r="F348" s="30">
        <v>0</v>
      </c>
      <c r="G348" s="32" t="s">
        <v>7</v>
      </c>
      <c r="H348" s="30">
        <v>0</v>
      </c>
      <c r="I348" s="54"/>
      <c r="J348" s="56"/>
      <c r="K348" s="54"/>
    </row>
    <row r="349" spans="1:11" s="31" customFormat="1" ht="15" customHeight="1" x14ac:dyDescent="0.25">
      <c r="A349" s="48" t="s">
        <v>277</v>
      </c>
      <c r="B349" s="53" t="s">
        <v>202</v>
      </c>
      <c r="C349" s="29" t="s">
        <v>18</v>
      </c>
      <c r="D349" s="30">
        <f>D351+D352+D353+D354</f>
        <v>27.498999999999999</v>
      </c>
      <c r="E349" s="29" t="s">
        <v>18</v>
      </c>
      <c r="F349" s="30">
        <f>F351+F352+F353+F354</f>
        <v>0</v>
      </c>
      <c r="G349" s="29" t="s">
        <v>18</v>
      </c>
      <c r="H349" s="30">
        <f>H351+H352+H353+H354</f>
        <v>0</v>
      </c>
      <c r="I349" s="54" t="s">
        <v>81</v>
      </c>
      <c r="J349" s="56"/>
      <c r="K349" s="54" t="s">
        <v>153</v>
      </c>
    </row>
    <row r="350" spans="1:11" s="31" customFormat="1" ht="15" customHeight="1" x14ac:dyDescent="0.25">
      <c r="A350" s="48"/>
      <c r="B350" s="53"/>
      <c r="C350" s="29" t="s">
        <v>11</v>
      </c>
      <c r="D350" s="30"/>
      <c r="E350" s="29" t="s">
        <v>11</v>
      </c>
      <c r="F350" s="30"/>
      <c r="G350" s="29" t="s">
        <v>11</v>
      </c>
      <c r="H350" s="30"/>
      <c r="I350" s="54"/>
      <c r="J350" s="56"/>
      <c r="K350" s="54"/>
    </row>
    <row r="351" spans="1:11" s="31" customFormat="1" ht="15" customHeight="1" x14ac:dyDescent="0.25">
      <c r="A351" s="48"/>
      <c r="B351" s="53"/>
      <c r="C351" s="32" t="s">
        <v>4</v>
      </c>
      <c r="D351" s="30">
        <f>D465</f>
        <v>0</v>
      </c>
      <c r="E351" s="32" t="s">
        <v>4</v>
      </c>
      <c r="F351" s="30">
        <f>F465</f>
        <v>0</v>
      </c>
      <c r="G351" s="32" t="s">
        <v>4</v>
      </c>
      <c r="H351" s="30">
        <f>H465</f>
        <v>0</v>
      </c>
      <c r="I351" s="54"/>
      <c r="J351" s="56"/>
      <c r="K351" s="54"/>
    </row>
    <row r="352" spans="1:11" s="31" customFormat="1" ht="15" customHeight="1" x14ac:dyDescent="0.25">
      <c r="A352" s="48"/>
      <c r="B352" s="53"/>
      <c r="C352" s="32" t="s">
        <v>5</v>
      </c>
      <c r="D352" s="30">
        <f>D466+D508</f>
        <v>0</v>
      </c>
      <c r="E352" s="32" t="s">
        <v>5</v>
      </c>
      <c r="F352" s="30">
        <f>F466+F508</f>
        <v>0</v>
      </c>
      <c r="G352" s="32" t="s">
        <v>5</v>
      </c>
      <c r="H352" s="30">
        <f>H466+H508</f>
        <v>0</v>
      </c>
      <c r="I352" s="54"/>
      <c r="J352" s="56"/>
      <c r="K352" s="54"/>
    </row>
    <row r="353" spans="1:11" s="31" customFormat="1" ht="15" customHeight="1" x14ac:dyDescent="0.25">
      <c r="A353" s="48"/>
      <c r="B353" s="53"/>
      <c r="C353" s="32" t="s">
        <v>6</v>
      </c>
      <c r="D353" s="30">
        <f>27499/1000</f>
        <v>27.498999999999999</v>
      </c>
      <c r="E353" s="32" t="s">
        <v>6</v>
      </c>
      <c r="F353" s="30">
        <v>0</v>
      </c>
      <c r="G353" s="32" t="s">
        <v>6</v>
      </c>
      <c r="H353" s="30">
        <v>0</v>
      </c>
      <c r="I353" s="54"/>
      <c r="J353" s="56"/>
      <c r="K353" s="54"/>
    </row>
    <row r="354" spans="1:11" s="31" customFormat="1" ht="15" customHeight="1" x14ac:dyDescent="0.25">
      <c r="A354" s="48"/>
      <c r="B354" s="53"/>
      <c r="C354" s="32" t="s">
        <v>7</v>
      </c>
      <c r="D354" s="30">
        <v>0</v>
      </c>
      <c r="E354" s="32" t="s">
        <v>7</v>
      </c>
      <c r="F354" s="30">
        <v>0</v>
      </c>
      <c r="G354" s="32" t="s">
        <v>7</v>
      </c>
      <c r="H354" s="30">
        <v>0</v>
      </c>
      <c r="I354" s="54"/>
      <c r="J354" s="56"/>
      <c r="K354" s="54"/>
    </row>
    <row r="355" spans="1:11" s="31" customFormat="1" ht="15" customHeight="1" x14ac:dyDescent="0.25">
      <c r="A355" s="48" t="s">
        <v>278</v>
      </c>
      <c r="B355" s="53" t="s">
        <v>194</v>
      </c>
      <c r="C355" s="29" t="s">
        <v>18</v>
      </c>
      <c r="D355" s="30">
        <f>D357+D358+D359+D360</f>
        <v>0</v>
      </c>
      <c r="E355" s="29" t="s">
        <v>18</v>
      </c>
      <c r="F355" s="30">
        <f>F357+F358+F359+F360</f>
        <v>0</v>
      </c>
      <c r="G355" s="29" t="s">
        <v>18</v>
      </c>
      <c r="H355" s="30">
        <f>H357+H358+H359+H360</f>
        <v>955.35</v>
      </c>
      <c r="I355" s="54" t="s">
        <v>81</v>
      </c>
      <c r="J355" s="56"/>
      <c r="K355" s="54" t="s">
        <v>152</v>
      </c>
    </row>
    <row r="356" spans="1:11" s="31" customFormat="1" ht="15" customHeight="1" x14ac:dyDescent="0.25">
      <c r="A356" s="48"/>
      <c r="B356" s="53"/>
      <c r="C356" s="29" t="s">
        <v>11</v>
      </c>
      <c r="D356" s="30"/>
      <c r="E356" s="29" t="s">
        <v>11</v>
      </c>
      <c r="F356" s="30"/>
      <c r="G356" s="29" t="s">
        <v>11</v>
      </c>
      <c r="H356" s="30"/>
      <c r="I356" s="54"/>
      <c r="J356" s="56"/>
      <c r="K356" s="54"/>
    </row>
    <row r="357" spans="1:11" s="31" customFormat="1" ht="15" customHeight="1" x14ac:dyDescent="0.25">
      <c r="A357" s="48"/>
      <c r="B357" s="53"/>
      <c r="C357" s="32" t="s">
        <v>4</v>
      </c>
      <c r="D357" s="30">
        <v>0</v>
      </c>
      <c r="E357" s="32" t="s">
        <v>4</v>
      </c>
      <c r="F357" s="30">
        <v>0</v>
      </c>
      <c r="G357" s="32" t="s">
        <v>4</v>
      </c>
      <c r="H357" s="30">
        <v>0</v>
      </c>
      <c r="I357" s="54"/>
      <c r="J357" s="56"/>
      <c r="K357" s="54"/>
    </row>
    <row r="358" spans="1:11" s="31" customFormat="1" ht="15" customHeight="1" x14ac:dyDescent="0.25">
      <c r="A358" s="48"/>
      <c r="B358" s="53"/>
      <c r="C358" s="32" t="s">
        <v>5</v>
      </c>
      <c r="D358" s="30">
        <v>0</v>
      </c>
      <c r="E358" s="32" t="s">
        <v>5</v>
      </c>
      <c r="F358" s="30">
        <v>0</v>
      </c>
      <c r="G358" s="32" t="s">
        <v>5</v>
      </c>
      <c r="H358" s="30">
        <v>0</v>
      </c>
      <c r="I358" s="54"/>
      <c r="J358" s="56"/>
      <c r="K358" s="54"/>
    </row>
    <row r="359" spans="1:11" s="31" customFormat="1" ht="15" customHeight="1" x14ac:dyDescent="0.25">
      <c r="A359" s="48"/>
      <c r="B359" s="53"/>
      <c r="C359" s="32" t="s">
        <v>6</v>
      </c>
      <c r="D359" s="30">
        <v>0</v>
      </c>
      <c r="E359" s="32" t="s">
        <v>6</v>
      </c>
      <c r="F359" s="30">
        <v>0</v>
      </c>
      <c r="G359" s="32" t="s">
        <v>6</v>
      </c>
      <c r="H359" s="30">
        <v>955.35</v>
      </c>
      <c r="I359" s="54"/>
      <c r="J359" s="56"/>
      <c r="K359" s="54"/>
    </row>
    <row r="360" spans="1:11" s="31" customFormat="1" ht="15" customHeight="1" x14ac:dyDescent="0.25">
      <c r="A360" s="48"/>
      <c r="B360" s="53"/>
      <c r="C360" s="32" t="s">
        <v>7</v>
      </c>
      <c r="D360" s="30">
        <v>0</v>
      </c>
      <c r="E360" s="32" t="s">
        <v>7</v>
      </c>
      <c r="F360" s="30">
        <v>0</v>
      </c>
      <c r="G360" s="32" t="s">
        <v>7</v>
      </c>
      <c r="H360" s="30">
        <v>0</v>
      </c>
      <c r="I360" s="54"/>
      <c r="J360" s="56"/>
      <c r="K360" s="54"/>
    </row>
    <row r="361" spans="1:11" s="31" customFormat="1" ht="15" customHeight="1" x14ac:dyDescent="0.25">
      <c r="A361" s="48" t="s">
        <v>279</v>
      </c>
      <c r="B361" s="53" t="s">
        <v>113</v>
      </c>
      <c r="C361" s="29" t="s">
        <v>18</v>
      </c>
      <c r="D361" s="30">
        <f>D363+D364+D365+D366</f>
        <v>262010.24873000002</v>
      </c>
      <c r="E361" s="29" t="s">
        <v>18</v>
      </c>
      <c r="F361" s="30">
        <f>F363+F364+F365+F366</f>
        <v>0</v>
      </c>
      <c r="G361" s="29" t="s">
        <v>18</v>
      </c>
      <c r="H361" s="30">
        <f>H363+H364+H365+H366</f>
        <v>0</v>
      </c>
      <c r="I361" s="54" t="s">
        <v>81</v>
      </c>
      <c r="J361" s="56"/>
      <c r="K361" s="54" t="s">
        <v>153</v>
      </c>
    </row>
    <row r="362" spans="1:11" s="31" customFormat="1" ht="15" customHeight="1" x14ac:dyDescent="0.25">
      <c r="A362" s="48"/>
      <c r="B362" s="53"/>
      <c r="C362" s="29" t="s">
        <v>11</v>
      </c>
      <c r="D362" s="30"/>
      <c r="E362" s="29" t="s">
        <v>11</v>
      </c>
      <c r="F362" s="30"/>
      <c r="G362" s="29" t="s">
        <v>11</v>
      </c>
      <c r="H362" s="30"/>
      <c r="I362" s="54"/>
      <c r="J362" s="56"/>
      <c r="K362" s="54"/>
    </row>
    <row r="363" spans="1:11" s="31" customFormat="1" ht="15" customHeight="1" x14ac:dyDescent="0.25">
      <c r="A363" s="48"/>
      <c r="B363" s="53"/>
      <c r="C363" s="32" t="s">
        <v>4</v>
      </c>
      <c r="D363" s="30">
        <f>D369+D375+D381</f>
        <v>118228.7</v>
      </c>
      <c r="E363" s="32" t="s">
        <v>4</v>
      </c>
      <c r="F363" s="30">
        <f>F369+F375+F381</f>
        <v>0</v>
      </c>
      <c r="G363" s="32" t="s">
        <v>4</v>
      </c>
      <c r="H363" s="30">
        <f>H369+H375+H381</f>
        <v>0</v>
      </c>
      <c r="I363" s="54"/>
      <c r="J363" s="56"/>
      <c r="K363" s="54"/>
    </row>
    <row r="364" spans="1:11" s="31" customFormat="1" ht="15" customHeight="1" x14ac:dyDescent="0.25">
      <c r="A364" s="48"/>
      <c r="B364" s="53"/>
      <c r="C364" s="32" t="s">
        <v>5</v>
      </c>
      <c r="D364" s="30">
        <f>D370+D376+D382</f>
        <v>15142.400000000001</v>
      </c>
      <c r="E364" s="32" t="s">
        <v>5</v>
      </c>
      <c r="F364" s="30">
        <f>F370+F376+F382</f>
        <v>0</v>
      </c>
      <c r="G364" s="32" t="s">
        <v>5</v>
      </c>
      <c r="H364" s="30">
        <f>H370+H376+H382</f>
        <v>0</v>
      </c>
      <c r="I364" s="54"/>
      <c r="J364" s="56"/>
      <c r="K364" s="54"/>
    </row>
    <row r="365" spans="1:11" s="31" customFormat="1" ht="15" customHeight="1" x14ac:dyDescent="0.25">
      <c r="A365" s="48"/>
      <c r="B365" s="53"/>
      <c r="C365" s="32" t="s">
        <v>6</v>
      </c>
      <c r="D365" s="30">
        <f>D371+D377+D383</f>
        <v>128639.14873000002</v>
      </c>
      <c r="E365" s="32" t="s">
        <v>6</v>
      </c>
      <c r="F365" s="30">
        <f>F371+F377+F383</f>
        <v>0</v>
      </c>
      <c r="G365" s="32" t="s">
        <v>6</v>
      </c>
      <c r="H365" s="30">
        <f>H371+H377+H383</f>
        <v>0</v>
      </c>
      <c r="I365" s="54"/>
      <c r="J365" s="56"/>
      <c r="K365" s="54"/>
    </row>
    <row r="366" spans="1:11" s="31" customFormat="1" ht="15" customHeight="1" x14ac:dyDescent="0.25">
      <c r="A366" s="48"/>
      <c r="B366" s="53"/>
      <c r="C366" s="32" t="s">
        <v>7</v>
      </c>
      <c r="D366" s="30">
        <v>0</v>
      </c>
      <c r="E366" s="32" t="s">
        <v>7</v>
      </c>
      <c r="F366" s="30">
        <v>0</v>
      </c>
      <c r="G366" s="32" t="s">
        <v>7</v>
      </c>
      <c r="H366" s="30">
        <v>0</v>
      </c>
      <c r="I366" s="54"/>
      <c r="J366" s="56"/>
      <c r="K366" s="54"/>
    </row>
    <row r="367" spans="1:11" s="31" customFormat="1" ht="15" customHeight="1" x14ac:dyDescent="0.25">
      <c r="A367" s="48" t="s">
        <v>280</v>
      </c>
      <c r="B367" s="53" t="s">
        <v>203</v>
      </c>
      <c r="C367" s="29" t="s">
        <v>18</v>
      </c>
      <c r="D367" s="30">
        <f>D369+D370+D371+D372</f>
        <v>98790.502380000005</v>
      </c>
      <c r="E367" s="29" t="s">
        <v>18</v>
      </c>
      <c r="F367" s="30">
        <f>F369+F370+F371+F372</f>
        <v>0</v>
      </c>
      <c r="G367" s="29" t="s">
        <v>18</v>
      </c>
      <c r="H367" s="30">
        <f>H369+H370+H371+H372</f>
        <v>0</v>
      </c>
      <c r="I367" s="54" t="s">
        <v>81</v>
      </c>
      <c r="J367" s="56"/>
      <c r="K367" s="54" t="s">
        <v>152</v>
      </c>
    </row>
    <row r="368" spans="1:11" s="31" customFormat="1" ht="15" customHeight="1" x14ac:dyDescent="0.25">
      <c r="A368" s="48"/>
      <c r="B368" s="53"/>
      <c r="C368" s="29" t="s">
        <v>11</v>
      </c>
      <c r="D368" s="30"/>
      <c r="E368" s="29" t="s">
        <v>11</v>
      </c>
      <c r="F368" s="30"/>
      <c r="G368" s="29" t="s">
        <v>11</v>
      </c>
      <c r="H368" s="30"/>
      <c r="I368" s="54"/>
      <c r="J368" s="56"/>
      <c r="K368" s="54"/>
    </row>
    <row r="369" spans="1:11" s="31" customFormat="1" ht="15" customHeight="1" x14ac:dyDescent="0.25">
      <c r="A369" s="48"/>
      <c r="B369" s="53"/>
      <c r="C369" s="32" t="s">
        <v>4</v>
      </c>
      <c r="D369" s="30">
        <f>32301800/1000</f>
        <v>32301.8</v>
      </c>
      <c r="E369" s="32" t="s">
        <v>4</v>
      </c>
      <c r="F369" s="30">
        <v>0</v>
      </c>
      <c r="G369" s="32" t="s">
        <v>4</v>
      </c>
      <c r="H369" s="30">
        <v>0</v>
      </c>
      <c r="I369" s="54"/>
      <c r="J369" s="56"/>
      <c r="K369" s="54"/>
    </row>
    <row r="370" spans="1:11" s="31" customFormat="1" ht="15" customHeight="1" x14ac:dyDescent="0.25">
      <c r="A370" s="48"/>
      <c r="B370" s="53"/>
      <c r="C370" s="32" t="s">
        <v>5</v>
      </c>
      <c r="D370" s="30">
        <f>(1900100+3577100)/1000</f>
        <v>5477.2</v>
      </c>
      <c r="E370" s="32" t="s">
        <v>5</v>
      </c>
      <c r="F370" s="30">
        <v>0</v>
      </c>
      <c r="G370" s="32" t="s">
        <v>5</v>
      </c>
      <c r="H370" s="30">
        <v>0</v>
      </c>
      <c r="I370" s="54"/>
      <c r="J370" s="56"/>
      <c r="K370" s="54"/>
    </row>
    <row r="371" spans="1:11" s="31" customFormat="1" ht="15" customHeight="1" x14ac:dyDescent="0.25">
      <c r="A371" s="48"/>
      <c r="B371" s="53"/>
      <c r="C371" s="32" t="s">
        <v>6</v>
      </c>
      <c r="D371" s="30">
        <f>(60614102.38+397400)/1000</f>
        <v>61011.502380000005</v>
      </c>
      <c r="E371" s="32" t="s">
        <v>6</v>
      </c>
      <c r="F371" s="30">
        <v>0</v>
      </c>
      <c r="G371" s="32" t="s">
        <v>6</v>
      </c>
      <c r="H371" s="30">
        <v>0</v>
      </c>
      <c r="I371" s="54"/>
      <c r="J371" s="56"/>
      <c r="K371" s="54"/>
    </row>
    <row r="372" spans="1:11" s="31" customFormat="1" ht="15" customHeight="1" x14ac:dyDescent="0.25">
      <c r="A372" s="48"/>
      <c r="B372" s="53"/>
      <c r="C372" s="32" t="s">
        <v>7</v>
      </c>
      <c r="D372" s="30">
        <v>0</v>
      </c>
      <c r="E372" s="32" t="s">
        <v>7</v>
      </c>
      <c r="F372" s="30">
        <v>0</v>
      </c>
      <c r="G372" s="32" t="s">
        <v>7</v>
      </c>
      <c r="H372" s="30">
        <v>0</v>
      </c>
      <c r="I372" s="54"/>
      <c r="J372" s="56"/>
      <c r="K372" s="54"/>
    </row>
    <row r="373" spans="1:11" s="31" customFormat="1" ht="15" customHeight="1" x14ac:dyDescent="0.25">
      <c r="A373" s="48" t="s">
        <v>281</v>
      </c>
      <c r="B373" s="53" t="s">
        <v>204</v>
      </c>
      <c r="C373" s="29" t="s">
        <v>18</v>
      </c>
      <c r="D373" s="30">
        <f>D375+D376+D377+D378</f>
        <v>163219.63459</v>
      </c>
      <c r="E373" s="29" t="s">
        <v>18</v>
      </c>
      <c r="F373" s="30">
        <f>F375+F376+F377+F378</f>
        <v>0</v>
      </c>
      <c r="G373" s="29" t="s">
        <v>18</v>
      </c>
      <c r="H373" s="30">
        <f>H375+H376+H377+H378</f>
        <v>0</v>
      </c>
      <c r="I373" s="54" t="s">
        <v>81</v>
      </c>
      <c r="J373" s="56"/>
      <c r="K373" s="54" t="s">
        <v>152</v>
      </c>
    </row>
    <row r="374" spans="1:11" s="31" customFormat="1" ht="15" customHeight="1" x14ac:dyDescent="0.25">
      <c r="A374" s="48"/>
      <c r="B374" s="53"/>
      <c r="C374" s="29" t="s">
        <v>11</v>
      </c>
      <c r="D374" s="30"/>
      <c r="E374" s="29" t="s">
        <v>11</v>
      </c>
      <c r="F374" s="30"/>
      <c r="G374" s="29" t="s">
        <v>11</v>
      </c>
      <c r="H374" s="30"/>
      <c r="I374" s="54"/>
      <c r="J374" s="56"/>
      <c r="K374" s="54"/>
    </row>
    <row r="375" spans="1:11" s="31" customFormat="1" ht="15" customHeight="1" x14ac:dyDescent="0.25">
      <c r="A375" s="48"/>
      <c r="B375" s="53"/>
      <c r="C375" s="32" t="s">
        <v>4</v>
      </c>
      <c r="D375" s="30">
        <f>85926900/1000</f>
        <v>85926.9</v>
      </c>
      <c r="E375" s="32" t="s">
        <v>4</v>
      </c>
      <c r="F375" s="30">
        <v>0</v>
      </c>
      <c r="G375" s="32" t="s">
        <v>4</v>
      </c>
      <c r="H375" s="30">
        <v>0</v>
      </c>
      <c r="I375" s="54"/>
      <c r="J375" s="56"/>
      <c r="K375" s="54"/>
    </row>
    <row r="376" spans="1:11" s="31" customFormat="1" ht="15" customHeight="1" x14ac:dyDescent="0.25">
      <c r="A376" s="48"/>
      <c r="B376" s="53"/>
      <c r="C376" s="32" t="s">
        <v>5</v>
      </c>
      <c r="D376" s="30">
        <f>(5054500+4610700)/1000</f>
        <v>9665.2000000000007</v>
      </c>
      <c r="E376" s="32" t="s">
        <v>5</v>
      </c>
      <c r="F376" s="30">
        <v>0</v>
      </c>
      <c r="G376" s="32" t="s">
        <v>5</v>
      </c>
      <c r="H376" s="30">
        <v>0</v>
      </c>
      <c r="I376" s="54"/>
      <c r="J376" s="56"/>
      <c r="K376" s="54"/>
    </row>
    <row r="377" spans="1:11" s="31" customFormat="1" ht="15" customHeight="1" x14ac:dyDescent="0.25">
      <c r="A377" s="48"/>
      <c r="B377" s="53"/>
      <c r="C377" s="32" t="s">
        <v>6</v>
      </c>
      <c r="D377" s="30">
        <f>(67115234.59+512300)/1000</f>
        <v>67627.53459000001</v>
      </c>
      <c r="E377" s="32" t="s">
        <v>6</v>
      </c>
      <c r="F377" s="30">
        <v>0</v>
      </c>
      <c r="G377" s="32" t="s">
        <v>6</v>
      </c>
      <c r="H377" s="30">
        <v>0</v>
      </c>
      <c r="I377" s="54"/>
      <c r="J377" s="56"/>
      <c r="K377" s="54"/>
    </row>
    <row r="378" spans="1:11" s="31" customFormat="1" ht="15" customHeight="1" x14ac:dyDescent="0.25">
      <c r="A378" s="48"/>
      <c r="B378" s="53"/>
      <c r="C378" s="32" t="s">
        <v>7</v>
      </c>
      <c r="D378" s="30">
        <v>0</v>
      </c>
      <c r="E378" s="32" t="s">
        <v>7</v>
      </c>
      <c r="F378" s="30">
        <v>0</v>
      </c>
      <c r="G378" s="32" t="s">
        <v>7</v>
      </c>
      <c r="H378" s="30">
        <v>0</v>
      </c>
      <c r="I378" s="54"/>
      <c r="J378" s="56"/>
      <c r="K378" s="54"/>
    </row>
    <row r="379" spans="1:11" s="31" customFormat="1" ht="15" customHeight="1" x14ac:dyDescent="0.25">
      <c r="A379" s="48" t="s">
        <v>282</v>
      </c>
      <c r="B379" s="53" t="s">
        <v>194</v>
      </c>
      <c r="C379" s="29" t="s">
        <v>18</v>
      </c>
      <c r="D379" s="30">
        <f>D381+D382+D383+D384</f>
        <v>0.11176</v>
      </c>
      <c r="E379" s="29" t="s">
        <v>18</v>
      </c>
      <c r="F379" s="30">
        <f>F381+F382+F383+F384</f>
        <v>0</v>
      </c>
      <c r="G379" s="29" t="s">
        <v>18</v>
      </c>
      <c r="H379" s="30">
        <f>H381+H382+H383+H384</f>
        <v>0</v>
      </c>
      <c r="I379" s="54" t="s">
        <v>81</v>
      </c>
      <c r="J379" s="56"/>
      <c r="K379" s="54" t="s">
        <v>152</v>
      </c>
    </row>
    <row r="380" spans="1:11" s="31" customFormat="1" ht="15" customHeight="1" x14ac:dyDescent="0.25">
      <c r="A380" s="48"/>
      <c r="B380" s="53"/>
      <c r="C380" s="29" t="s">
        <v>11</v>
      </c>
      <c r="D380" s="30"/>
      <c r="E380" s="29" t="s">
        <v>11</v>
      </c>
      <c r="F380" s="30"/>
      <c r="G380" s="29" t="s">
        <v>11</v>
      </c>
      <c r="H380" s="30"/>
      <c r="I380" s="54"/>
      <c r="J380" s="56"/>
      <c r="K380" s="54"/>
    </row>
    <row r="381" spans="1:11" s="31" customFormat="1" ht="15" customHeight="1" x14ac:dyDescent="0.25">
      <c r="A381" s="48"/>
      <c r="B381" s="53"/>
      <c r="C381" s="32" t="s">
        <v>4</v>
      </c>
      <c r="D381" s="30">
        <v>0</v>
      </c>
      <c r="E381" s="32" t="s">
        <v>4</v>
      </c>
      <c r="F381" s="30">
        <v>0</v>
      </c>
      <c r="G381" s="32" t="s">
        <v>4</v>
      </c>
      <c r="H381" s="30">
        <v>0</v>
      </c>
      <c r="I381" s="54"/>
      <c r="J381" s="56"/>
      <c r="K381" s="54"/>
    </row>
    <row r="382" spans="1:11" s="31" customFormat="1" ht="15" customHeight="1" x14ac:dyDescent="0.25">
      <c r="A382" s="48"/>
      <c r="B382" s="53"/>
      <c r="C382" s="32" t="s">
        <v>5</v>
      </c>
      <c r="D382" s="30">
        <v>0</v>
      </c>
      <c r="E382" s="32" t="s">
        <v>5</v>
      </c>
      <c r="F382" s="30">
        <v>0</v>
      </c>
      <c r="G382" s="32" t="s">
        <v>5</v>
      </c>
      <c r="H382" s="30">
        <v>0</v>
      </c>
      <c r="I382" s="54"/>
      <c r="J382" s="56"/>
      <c r="K382" s="54"/>
    </row>
    <row r="383" spans="1:11" s="31" customFormat="1" ht="15" customHeight="1" x14ac:dyDescent="0.25">
      <c r="A383" s="48"/>
      <c r="B383" s="53"/>
      <c r="C383" s="32" t="s">
        <v>6</v>
      </c>
      <c r="D383" s="30">
        <f>111.76/1000</f>
        <v>0.11176</v>
      </c>
      <c r="E383" s="32" t="s">
        <v>6</v>
      </c>
      <c r="F383" s="30">
        <v>0</v>
      </c>
      <c r="G383" s="32" t="s">
        <v>6</v>
      </c>
      <c r="H383" s="30">
        <v>0</v>
      </c>
      <c r="I383" s="54"/>
      <c r="J383" s="56"/>
      <c r="K383" s="54"/>
    </row>
    <row r="384" spans="1:11" s="31" customFormat="1" ht="15" customHeight="1" x14ac:dyDescent="0.25">
      <c r="A384" s="48"/>
      <c r="B384" s="53"/>
      <c r="C384" s="32" t="s">
        <v>7</v>
      </c>
      <c r="D384" s="30">
        <v>0</v>
      </c>
      <c r="E384" s="32" t="s">
        <v>7</v>
      </c>
      <c r="F384" s="30">
        <v>0</v>
      </c>
      <c r="G384" s="32" t="s">
        <v>7</v>
      </c>
      <c r="H384" s="30">
        <v>0</v>
      </c>
      <c r="I384" s="54"/>
      <c r="J384" s="56"/>
      <c r="K384" s="54"/>
    </row>
    <row r="385" spans="1:11" s="31" customFormat="1" ht="15" customHeight="1" x14ac:dyDescent="0.25">
      <c r="A385" s="48" t="s">
        <v>283</v>
      </c>
      <c r="B385" s="53" t="s">
        <v>114</v>
      </c>
      <c r="C385" s="29" t="s">
        <v>18</v>
      </c>
      <c r="D385" s="30">
        <f>D387+D388+D389+D390</f>
        <v>8826.04565</v>
      </c>
      <c r="E385" s="29" t="s">
        <v>18</v>
      </c>
      <c r="F385" s="30">
        <f>F387+F388+F389+F390</f>
        <v>0</v>
      </c>
      <c r="G385" s="29" t="s">
        <v>18</v>
      </c>
      <c r="H385" s="30">
        <f>H387+H388+H389+H390</f>
        <v>0</v>
      </c>
      <c r="I385" s="54" t="s">
        <v>81</v>
      </c>
      <c r="J385" s="56"/>
      <c r="K385" s="54" t="s">
        <v>153</v>
      </c>
    </row>
    <row r="386" spans="1:11" s="31" customFormat="1" ht="15" customHeight="1" x14ac:dyDescent="0.25">
      <c r="A386" s="48"/>
      <c r="B386" s="53"/>
      <c r="C386" s="29" t="s">
        <v>11</v>
      </c>
      <c r="D386" s="30"/>
      <c r="E386" s="29" t="s">
        <v>11</v>
      </c>
      <c r="F386" s="30"/>
      <c r="G386" s="29" t="s">
        <v>11</v>
      </c>
      <c r="H386" s="30"/>
      <c r="I386" s="54"/>
      <c r="J386" s="56"/>
      <c r="K386" s="54"/>
    </row>
    <row r="387" spans="1:11" s="31" customFormat="1" ht="15" customHeight="1" x14ac:dyDescent="0.25">
      <c r="A387" s="48"/>
      <c r="B387" s="53"/>
      <c r="C387" s="32" t="s">
        <v>4</v>
      </c>
      <c r="D387" s="30">
        <v>0</v>
      </c>
      <c r="E387" s="32" t="s">
        <v>4</v>
      </c>
      <c r="F387" s="30">
        <v>0</v>
      </c>
      <c r="G387" s="32" t="s">
        <v>4</v>
      </c>
      <c r="H387" s="30">
        <v>0</v>
      </c>
      <c r="I387" s="54"/>
      <c r="J387" s="56"/>
      <c r="K387" s="54"/>
    </row>
    <row r="388" spans="1:11" s="31" customFormat="1" ht="15" customHeight="1" x14ac:dyDescent="0.25">
      <c r="A388" s="48"/>
      <c r="B388" s="53"/>
      <c r="C388" s="32" t="s">
        <v>5</v>
      </c>
      <c r="D388" s="30">
        <v>0</v>
      </c>
      <c r="E388" s="32" t="s">
        <v>5</v>
      </c>
      <c r="F388" s="30">
        <v>0</v>
      </c>
      <c r="G388" s="32" t="s">
        <v>5</v>
      </c>
      <c r="H388" s="30">
        <v>0</v>
      </c>
      <c r="I388" s="54"/>
      <c r="J388" s="56"/>
      <c r="K388" s="54"/>
    </row>
    <row r="389" spans="1:11" s="31" customFormat="1" ht="15" customHeight="1" x14ac:dyDescent="0.25">
      <c r="A389" s="48"/>
      <c r="B389" s="53"/>
      <c r="C389" s="32" t="s">
        <v>6</v>
      </c>
      <c r="D389" s="30">
        <f>D395+D401+D407+D413+D419+D425+D431</f>
        <v>8826.04565</v>
      </c>
      <c r="E389" s="32" t="s">
        <v>6</v>
      </c>
      <c r="F389" s="30">
        <f>F395+F401+F407+F413+F419+F425+F431</f>
        <v>0</v>
      </c>
      <c r="G389" s="32" t="s">
        <v>6</v>
      </c>
      <c r="H389" s="30">
        <f>H395+H401+H407+H413+H419+H425+H431</f>
        <v>0</v>
      </c>
      <c r="I389" s="54"/>
      <c r="J389" s="56"/>
      <c r="K389" s="54"/>
    </row>
    <row r="390" spans="1:11" s="31" customFormat="1" ht="15" customHeight="1" x14ac:dyDescent="0.25">
      <c r="A390" s="48"/>
      <c r="B390" s="53"/>
      <c r="C390" s="32" t="s">
        <v>7</v>
      </c>
      <c r="D390" s="30">
        <v>0</v>
      </c>
      <c r="E390" s="32" t="s">
        <v>7</v>
      </c>
      <c r="F390" s="30">
        <v>0</v>
      </c>
      <c r="G390" s="32" t="s">
        <v>7</v>
      </c>
      <c r="H390" s="30">
        <v>0</v>
      </c>
      <c r="I390" s="54"/>
      <c r="J390" s="56"/>
      <c r="K390" s="54"/>
    </row>
    <row r="391" spans="1:11" s="31" customFormat="1" ht="28.5" customHeight="1" x14ac:dyDescent="0.25">
      <c r="A391" s="48" t="s">
        <v>284</v>
      </c>
      <c r="B391" s="53" t="s">
        <v>205</v>
      </c>
      <c r="C391" s="29" t="s">
        <v>18</v>
      </c>
      <c r="D391" s="30">
        <f>D393+D394+D395+D396</f>
        <v>1106.65255</v>
      </c>
      <c r="E391" s="29" t="s">
        <v>18</v>
      </c>
      <c r="F391" s="30">
        <f>F393+F394+F395+F396</f>
        <v>0</v>
      </c>
      <c r="G391" s="29" t="s">
        <v>18</v>
      </c>
      <c r="H391" s="30">
        <f>H393+H394+H395+H396</f>
        <v>0</v>
      </c>
      <c r="I391" s="54" t="s">
        <v>81</v>
      </c>
      <c r="J391" s="56"/>
      <c r="K391" s="54" t="s">
        <v>152</v>
      </c>
    </row>
    <row r="392" spans="1:11" s="31" customFormat="1" ht="28.5" customHeight="1" x14ac:dyDescent="0.25">
      <c r="A392" s="48"/>
      <c r="B392" s="53"/>
      <c r="C392" s="29" t="s">
        <v>11</v>
      </c>
      <c r="D392" s="30"/>
      <c r="E392" s="29" t="s">
        <v>11</v>
      </c>
      <c r="F392" s="30"/>
      <c r="G392" s="29" t="s">
        <v>11</v>
      </c>
      <c r="H392" s="30"/>
      <c r="I392" s="54"/>
      <c r="J392" s="56"/>
      <c r="K392" s="54"/>
    </row>
    <row r="393" spans="1:11" s="31" customFormat="1" ht="28.5" customHeight="1" x14ac:dyDescent="0.25">
      <c r="A393" s="48"/>
      <c r="B393" s="53"/>
      <c r="C393" s="32" t="s">
        <v>4</v>
      </c>
      <c r="D393" s="30">
        <v>0</v>
      </c>
      <c r="E393" s="32" t="s">
        <v>4</v>
      </c>
      <c r="F393" s="30">
        <v>0</v>
      </c>
      <c r="G393" s="32" t="s">
        <v>4</v>
      </c>
      <c r="H393" s="30">
        <v>0</v>
      </c>
      <c r="I393" s="54"/>
      <c r="J393" s="56"/>
      <c r="K393" s="54"/>
    </row>
    <row r="394" spans="1:11" s="31" customFormat="1" ht="28.5" customHeight="1" x14ac:dyDescent="0.25">
      <c r="A394" s="48"/>
      <c r="B394" s="53"/>
      <c r="C394" s="32" t="s">
        <v>5</v>
      </c>
      <c r="D394" s="30">
        <v>0</v>
      </c>
      <c r="E394" s="32" t="s">
        <v>5</v>
      </c>
      <c r="F394" s="30">
        <v>0</v>
      </c>
      <c r="G394" s="32" t="s">
        <v>5</v>
      </c>
      <c r="H394" s="30">
        <v>0</v>
      </c>
      <c r="I394" s="54"/>
      <c r="J394" s="56"/>
      <c r="K394" s="54"/>
    </row>
    <row r="395" spans="1:11" s="31" customFormat="1" ht="28.5" customHeight="1" x14ac:dyDescent="0.25">
      <c r="A395" s="48"/>
      <c r="B395" s="53"/>
      <c r="C395" s="32" t="s">
        <v>6</v>
      </c>
      <c r="D395" s="30">
        <f>1106652.55/1000</f>
        <v>1106.65255</v>
      </c>
      <c r="E395" s="32" t="s">
        <v>6</v>
      </c>
      <c r="F395" s="30">
        <v>0</v>
      </c>
      <c r="G395" s="32" t="s">
        <v>6</v>
      </c>
      <c r="H395" s="30">
        <v>0</v>
      </c>
      <c r="I395" s="54"/>
      <c r="J395" s="56"/>
      <c r="K395" s="54"/>
    </row>
    <row r="396" spans="1:11" s="31" customFormat="1" ht="28.5" customHeight="1" x14ac:dyDescent="0.25">
      <c r="A396" s="48"/>
      <c r="B396" s="53"/>
      <c r="C396" s="32" t="s">
        <v>7</v>
      </c>
      <c r="D396" s="30">
        <v>0</v>
      </c>
      <c r="E396" s="32" t="s">
        <v>7</v>
      </c>
      <c r="F396" s="30">
        <v>0</v>
      </c>
      <c r="G396" s="32" t="s">
        <v>7</v>
      </c>
      <c r="H396" s="30">
        <v>0</v>
      </c>
      <c r="I396" s="54"/>
      <c r="J396" s="56"/>
      <c r="K396" s="54"/>
    </row>
    <row r="397" spans="1:11" s="31" customFormat="1" ht="28.5" customHeight="1" x14ac:dyDescent="0.25">
      <c r="A397" s="48" t="s">
        <v>285</v>
      </c>
      <c r="B397" s="53" t="s">
        <v>206</v>
      </c>
      <c r="C397" s="29" t="s">
        <v>18</v>
      </c>
      <c r="D397" s="30">
        <f>D399+D400+D401+D402</f>
        <v>1221.5243799999998</v>
      </c>
      <c r="E397" s="29" t="s">
        <v>18</v>
      </c>
      <c r="F397" s="30">
        <f>F399+F400+F401+F402</f>
        <v>0</v>
      </c>
      <c r="G397" s="29" t="s">
        <v>18</v>
      </c>
      <c r="H397" s="30">
        <f>H399+H400+H401+H402</f>
        <v>0</v>
      </c>
      <c r="I397" s="54" t="s">
        <v>81</v>
      </c>
      <c r="J397" s="56"/>
      <c r="K397" s="54" t="s">
        <v>152</v>
      </c>
    </row>
    <row r="398" spans="1:11" s="31" customFormat="1" ht="28.5" customHeight="1" x14ac:dyDescent="0.25">
      <c r="A398" s="48"/>
      <c r="B398" s="53"/>
      <c r="C398" s="29" t="s">
        <v>11</v>
      </c>
      <c r="D398" s="30"/>
      <c r="E398" s="29" t="s">
        <v>11</v>
      </c>
      <c r="F398" s="30"/>
      <c r="G398" s="29" t="s">
        <v>11</v>
      </c>
      <c r="H398" s="30"/>
      <c r="I398" s="54"/>
      <c r="J398" s="56"/>
      <c r="K398" s="54"/>
    </row>
    <row r="399" spans="1:11" s="31" customFormat="1" ht="28.5" customHeight="1" x14ac:dyDescent="0.25">
      <c r="A399" s="48"/>
      <c r="B399" s="53"/>
      <c r="C399" s="32" t="s">
        <v>4</v>
      </c>
      <c r="D399" s="30">
        <v>0</v>
      </c>
      <c r="E399" s="32" t="s">
        <v>4</v>
      </c>
      <c r="F399" s="30">
        <v>0</v>
      </c>
      <c r="G399" s="32" t="s">
        <v>4</v>
      </c>
      <c r="H399" s="30">
        <v>0</v>
      </c>
      <c r="I399" s="54"/>
      <c r="J399" s="56"/>
      <c r="K399" s="54"/>
    </row>
    <row r="400" spans="1:11" s="31" customFormat="1" ht="28.5" customHeight="1" x14ac:dyDescent="0.25">
      <c r="A400" s="48"/>
      <c r="B400" s="53"/>
      <c r="C400" s="32" t="s">
        <v>5</v>
      </c>
      <c r="D400" s="30">
        <v>0</v>
      </c>
      <c r="E400" s="32" t="s">
        <v>5</v>
      </c>
      <c r="F400" s="30">
        <v>0</v>
      </c>
      <c r="G400" s="32" t="s">
        <v>5</v>
      </c>
      <c r="H400" s="30">
        <v>0</v>
      </c>
      <c r="I400" s="54"/>
      <c r="J400" s="56"/>
      <c r="K400" s="54"/>
    </row>
    <row r="401" spans="1:11" s="31" customFormat="1" ht="28.5" customHeight="1" x14ac:dyDescent="0.25">
      <c r="A401" s="48"/>
      <c r="B401" s="53"/>
      <c r="C401" s="32" t="s">
        <v>6</v>
      </c>
      <c r="D401" s="30">
        <f>1221524.38/1000</f>
        <v>1221.5243799999998</v>
      </c>
      <c r="E401" s="32" t="s">
        <v>6</v>
      </c>
      <c r="F401" s="30">
        <v>0</v>
      </c>
      <c r="G401" s="32" t="s">
        <v>6</v>
      </c>
      <c r="H401" s="30">
        <v>0</v>
      </c>
      <c r="I401" s="54"/>
      <c r="J401" s="56"/>
      <c r="K401" s="54"/>
    </row>
    <row r="402" spans="1:11" s="31" customFormat="1" ht="28.5" customHeight="1" x14ac:dyDescent="0.25">
      <c r="A402" s="48"/>
      <c r="B402" s="53"/>
      <c r="C402" s="32" t="s">
        <v>7</v>
      </c>
      <c r="D402" s="30">
        <v>0</v>
      </c>
      <c r="E402" s="32" t="s">
        <v>7</v>
      </c>
      <c r="F402" s="30">
        <v>0</v>
      </c>
      <c r="G402" s="32" t="s">
        <v>7</v>
      </c>
      <c r="H402" s="30">
        <v>0</v>
      </c>
      <c r="I402" s="54"/>
      <c r="J402" s="56"/>
      <c r="K402" s="54"/>
    </row>
    <row r="403" spans="1:11" s="31" customFormat="1" ht="28.5" customHeight="1" x14ac:dyDescent="0.25">
      <c r="A403" s="48" t="s">
        <v>286</v>
      </c>
      <c r="B403" s="53" t="s">
        <v>207</v>
      </c>
      <c r="C403" s="29" t="s">
        <v>18</v>
      </c>
      <c r="D403" s="30">
        <f>D405+D406+D407+D408</f>
        <v>1051.61005</v>
      </c>
      <c r="E403" s="29" t="s">
        <v>18</v>
      </c>
      <c r="F403" s="30">
        <f>F405+F406+F407+F408</f>
        <v>0</v>
      </c>
      <c r="G403" s="29" t="s">
        <v>18</v>
      </c>
      <c r="H403" s="30">
        <f>H405+H406+H407+H408</f>
        <v>0</v>
      </c>
      <c r="I403" s="54" t="s">
        <v>81</v>
      </c>
      <c r="J403" s="56"/>
      <c r="K403" s="54" t="s">
        <v>152</v>
      </c>
    </row>
    <row r="404" spans="1:11" s="31" customFormat="1" ht="28.5" customHeight="1" x14ac:dyDescent="0.25">
      <c r="A404" s="48"/>
      <c r="B404" s="53"/>
      <c r="C404" s="29" t="s">
        <v>11</v>
      </c>
      <c r="D404" s="30"/>
      <c r="E404" s="29" t="s">
        <v>11</v>
      </c>
      <c r="F404" s="30"/>
      <c r="G404" s="29" t="s">
        <v>11</v>
      </c>
      <c r="H404" s="30"/>
      <c r="I404" s="54"/>
      <c r="J404" s="56"/>
      <c r="K404" s="54"/>
    </row>
    <row r="405" spans="1:11" s="31" customFormat="1" ht="28.5" customHeight="1" x14ac:dyDescent="0.25">
      <c r="A405" s="48"/>
      <c r="B405" s="53"/>
      <c r="C405" s="32" t="s">
        <v>4</v>
      </c>
      <c r="D405" s="30">
        <v>0</v>
      </c>
      <c r="E405" s="32" t="s">
        <v>4</v>
      </c>
      <c r="F405" s="30">
        <v>0</v>
      </c>
      <c r="G405" s="32" t="s">
        <v>4</v>
      </c>
      <c r="H405" s="30">
        <v>0</v>
      </c>
      <c r="I405" s="54"/>
      <c r="J405" s="56"/>
      <c r="K405" s="54"/>
    </row>
    <row r="406" spans="1:11" s="31" customFormat="1" ht="28.5" customHeight="1" x14ac:dyDescent="0.25">
      <c r="A406" s="48"/>
      <c r="B406" s="53"/>
      <c r="C406" s="32" t="s">
        <v>5</v>
      </c>
      <c r="D406" s="30">
        <v>0</v>
      </c>
      <c r="E406" s="32" t="s">
        <v>5</v>
      </c>
      <c r="F406" s="30">
        <v>0</v>
      </c>
      <c r="G406" s="32" t="s">
        <v>5</v>
      </c>
      <c r="H406" s="30">
        <v>0</v>
      </c>
      <c r="I406" s="54"/>
      <c r="J406" s="56"/>
      <c r="K406" s="54"/>
    </row>
    <row r="407" spans="1:11" s="31" customFormat="1" ht="28.5" customHeight="1" x14ac:dyDescent="0.25">
      <c r="A407" s="48"/>
      <c r="B407" s="53"/>
      <c r="C407" s="32" t="s">
        <v>6</v>
      </c>
      <c r="D407" s="30">
        <f>1051610.05/1000</f>
        <v>1051.61005</v>
      </c>
      <c r="E407" s="32" t="s">
        <v>6</v>
      </c>
      <c r="F407" s="30">
        <v>0</v>
      </c>
      <c r="G407" s="32" t="s">
        <v>6</v>
      </c>
      <c r="H407" s="30">
        <v>0</v>
      </c>
      <c r="I407" s="54"/>
      <c r="J407" s="56"/>
      <c r="K407" s="54"/>
    </row>
    <row r="408" spans="1:11" s="31" customFormat="1" ht="28.5" customHeight="1" x14ac:dyDescent="0.25">
      <c r="A408" s="48"/>
      <c r="B408" s="53"/>
      <c r="C408" s="32" t="s">
        <v>7</v>
      </c>
      <c r="D408" s="30">
        <v>0</v>
      </c>
      <c r="E408" s="32" t="s">
        <v>7</v>
      </c>
      <c r="F408" s="30">
        <v>0</v>
      </c>
      <c r="G408" s="32" t="s">
        <v>7</v>
      </c>
      <c r="H408" s="30">
        <v>0</v>
      </c>
      <c r="I408" s="54"/>
      <c r="J408" s="56"/>
      <c r="K408" s="54"/>
    </row>
    <row r="409" spans="1:11" s="31" customFormat="1" ht="28.5" customHeight="1" x14ac:dyDescent="0.25">
      <c r="A409" s="48" t="s">
        <v>287</v>
      </c>
      <c r="B409" s="53" t="s">
        <v>208</v>
      </c>
      <c r="C409" s="29" t="s">
        <v>18</v>
      </c>
      <c r="D409" s="30">
        <f>D411+D412+D413+D414</f>
        <v>1610.3090400000001</v>
      </c>
      <c r="E409" s="29" t="s">
        <v>18</v>
      </c>
      <c r="F409" s="30">
        <f>F411+F412+F413+F414</f>
        <v>0</v>
      </c>
      <c r="G409" s="29" t="s">
        <v>18</v>
      </c>
      <c r="H409" s="30">
        <f>H411+H412+H413+H414</f>
        <v>0</v>
      </c>
      <c r="I409" s="54" t="s">
        <v>81</v>
      </c>
      <c r="J409" s="56"/>
      <c r="K409" s="54" t="s">
        <v>152</v>
      </c>
    </row>
    <row r="410" spans="1:11" s="31" customFormat="1" ht="28.5" customHeight="1" x14ac:dyDescent="0.25">
      <c r="A410" s="48"/>
      <c r="B410" s="53"/>
      <c r="C410" s="29" t="s">
        <v>11</v>
      </c>
      <c r="D410" s="30"/>
      <c r="E410" s="29" t="s">
        <v>11</v>
      </c>
      <c r="F410" s="30"/>
      <c r="G410" s="29" t="s">
        <v>11</v>
      </c>
      <c r="H410" s="30"/>
      <c r="I410" s="54"/>
      <c r="J410" s="56"/>
      <c r="K410" s="54"/>
    </row>
    <row r="411" spans="1:11" s="31" customFormat="1" ht="28.5" customHeight="1" x14ac:dyDescent="0.25">
      <c r="A411" s="48"/>
      <c r="B411" s="53"/>
      <c r="C411" s="32" t="s">
        <v>4</v>
      </c>
      <c r="D411" s="30">
        <v>0</v>
      </c>
      <c r="E411" s="32" t="s">
        <v>4</v>
      </c>
      <c r="F411" s="30">
        <v>0</v>
      </c>
      <c r="G411" s="32" t="s">
        <v>4</v>
      </c>
      <c r="H411" s="30">
        <v>0</v>
      </c>
      <c r="I411" s="54"/>
      <c r="J411" s="56"/>
      <c r="K411" s="54"/>
    </row>
    <row r="412" spans="1:11" s="31" customFormat="1" ht="28.5" customHeight="1" x14ac:dyDescent="0.25">
      <c r="A412" s="48"/>
      <c r="B412" s="53"/>
      <c r="C412" s="32" t="s">
        <v>5</v>
      </c>
      <c r="D412" s="30">
        <v>0</v>
      </c>
      <c r="E412" s="32" t="s">
        <v>5</v>
      </c>
      <c r="F412" s="30">
        <v>0</v>
      </c>
      <c r="G412" s="32" t="s">
        <v>5</v>
      </c>
      <c r="H412" s="30">
        <v>0</v>
      </c>
      <c r="I412" s="54"/>
      <c r="J412" s="56"/>
      <c r="K412" s="54"/>
    </row>
    <row r="413" spans="1:11" s="31" customFormat="1" ht="28.5" customHeight="1" x14ac:dyDescent="0.25">
      <c r="A413" s="48"/>
      <c r="B413" s="53"/>
      <c r="C413" s="32" t="s">
        <v>6</v>
      </c>
      <c r="D413" s="30">
        <f>1610309.04/1000</f>
        <v>1610.3090400000001</v>
      </c>
      <c r="E413" s="32" t="s">
        <v>6</v>
      </c>
      <c r="F413" s="30">
        <v>0</v>
      </c>
      <c r="G413" s="32" t="s">
        <v>6</v>
      </c>
      <c r="H413" s="30">
        <v>0</v>
      </c>
      <c r="I413" s="54"/>
      <c r="J413" s="56"/>
      <c r="K413" s="54"/>
    </row>
    <row r="414" spans="1:11" s="31" customFormat="1" ht="28.5" customHeight="1" x14ac:dyDescent="0.25">
      <c r="A414" s="48"/>
      <c r="B414" s="53"/>
      <c r="C414" s="32" t="s">
        <v>7</v>
      </c>
      <c r="D414" s="30">
        <v>0</v>
      </c>
      <c r="E414" s="32" t="s">
        <v>7</v>
      </c>
      <c r="F414" s="30">
        <v>0</v>
      </c>
      <c r="G414" s="32" t="s">
        <v>7</v>
      </c>
      <c r="H414" s="30">
        <v>0</v>
      </c>
      <c r="I414" s="54"/>
      <c r="J414" s="56"/>
      <c r="K414" s="54"/>
    </row>
    <row r="415" spans="1:11" s="31" customFormat="1" ht="28.5" customHeight="1" x14ac:dyDescent="0.25">
      <c r="A415" s="48" t="s">
        <v>288</v>
      </c>
      <c r="B415" s="53" t="s">
        <v>209</v>
      </c>
      <c r="C415" s="29" t="s">
        <v>18</v>
      </c>
      <c r="D415" s="30">
        <f>D417+D418+D419+D420</f>
        <v>829.30105000000003</v>
      </c>
      <c r="E415" s="29" t="s">
        <v>18</v>
      </c>
      <c r="F415" s="30">
        <f>F417+F418+F419+F420</f>
        <v>0</v>
      </c>
      <c r="G415" s="29" t="s">
        <v>18</v>
      </c>
      <c r="H415" s="30">
        <f>H417+H418+H419+H420</f>
        <v>0</v>
      </c>
      <c r="I415" s="54" t="s">
        <v>81</v>
      </c>
      <c r="J415" s="56"/>
      <c r="K415" s="54" t="s">
        <v>152</v>
      </c>
    </row>
    <row r="416" spans="1:11" s="31" customFormat="1" ht="28.5" customHeight="1" x14ac:dyDescent="0.25">
      <c r="A416" s="48"/>
      <c r="B416" s="53"/>
      <c r="C416" s="29" t="s">
        <v>11</v>
      </c>
      <c r="D416" s="30"/>
      <c r="E416" s="29" t="s">
        <v>11</v>
      </c>
      <c r="F416" s="30"/>
      <c r="G416" s="29" t="s">
        <v>11</v>
      </c>
      <c r="H416" s="30"/>
      <c r="I416" s="54"/>
      <c r="J416" s="56"/>
      <c r="K416" s="54"/>
    </row>
    <row r="417" spans="1:11" s="31" customFormat="1" ht="28.5" customHeight="1" x14ac:dyDescent="0.25">
      <c r="A417" s="48"/>
      <c r="B417" s="53"/>
      <c r="C417" s="32" t="s">
        <v>4</v>
      </c>
      <c r="D417" s="30">
        <v>0</v>
      </c>
      <c r="E417" s="32" t="s">
        <v>4</v>
      </c>
      <c r="F417" s="30">
        <v>0</v>
      </c>
      <c r="G417" s="32" t="s">
        <v>4</v>
      </c>
      <c r="H417" s="30">
        <v>0</v>
      </c>
      <c r="I417" s="54"/>
      <c r="J417" s="56"/>
      <c r="K417" s="54"/>
    </row>
    <row r="418" spans="1:11" s="31" customFormat="1" ht="28.5" customHeight="1" x14ac:dyDescent="0.25">
      <c r="A418" s="48"/>
      <c r="B418" s="53"/>
      <c r="C418" s="32" t="s">
        <v>5</v>
      </c>
      <c r="D418" s="30">
        <v>0</v>
      </c>
      <c r="E418" s="32" t="s">
        <v>5</v>
      </c>
      <c r="F418" s="30">
        <v>0</v>
      </c>
      <c r="G418" s="32" t="s">
        <v>5</v>
      </c>
      <c r="H418" s="30">
        <v>0</v>
      </c>
      <c r="I418" s="54"/>
      <c r="J418" s="56"/>
      <c r="K418" s="54"/>
    </row>
    <row r="419" spans="1:11" s="31" customFormat="1" ht="28.5" customHeight="1" x14ac:dyDescent="0.25">
      <c r="A419" s="48"/>
      <c r="B419" s="53"/>
      <c r="C419" s="32" t="s">
        <v>6</v>
      </c>
      <c r="D419" s="30">
        <f>829301.05/1000</f>
        <v>829.30105000000003</v>
      </c>
      <c r="E419" s="32" t="s">
        <v>6</v>
      </c>
      <c r="F419" s="30">
        <v>0</v>
      </c>
      <c r="G419" s="32" t="s">
        <v>6</v>
      </c>
      <c r="H419" s="30">
        <v>0</v>
      </c>
      <c r="I419" s="54"/>
      <c r="J419" s="56"/>
      <c r="K419" s="54"/>
    </row>
    <row r="420" spans="1:11" s="31" customFormat="1" ht="28.5" customHeight="1" x14ac:dyDescent="0.25">
      <c r="A420" s="48"/>
      <c r="B420" s="53"/>
      <c r="C420" s="32" t="s">
        <v>7</v>
      </c>
      <c r="D420" s="30">
        <v>0</v>
      </c>
      <c r="E420" s="32" t="s">
        <v>7</v>
      </c>
      <c r="F420" s="30">
        <v>0</v>
      </c>
      <c r="G420" s="32" t="s">
        <v>7</v>
      </c>
      <c r="H420" s="30">
        <v>0</v>
      </c>
      <c r="I420" s="54"/>
      <c r="J420" s="56"/>
      <c r="K420" s="54"/>
    </row>
    <row r="421" spans="1:11" s="31" customFormat="1" ht="28.5" customHeight="1" x14ac:dyDescent="0.25">
      <c r="A421" s="48" t="s">
        <v>289</v>
      </c>
      <c r="B421" s="53" t="s">
        <v>210</v>
      </c>
      <c r="C421" s="29" t="s">
        <v>18</v>
      </c>
      <c r="D421" s="30">
        <f>D423+D424+D425+D426</f>
        <v>953.15495999999996</v>
      </c>
      <c r="E421" s="29" t="s">
        <v>18</v>
      </c>
      <c r="F421" s="30">
        <f>F423+F424+F425+F426</f>
        <v>0</v>
      </c>
      <c r="G421" s="29" t="s">
        <v>18</v>
      </c>
      <c r="H421" s="30">
        <f>H423+H424+H425+H426</f>
        <v>0</v>
      </c>
      <c r="I421" s="54" t="s">
        <v>81</v>
      </c>
      <c r="J421" s="56"/>
      <c r="K421" s="54" t="s">
        <v>152</v>
      </c>
    </row>
    <row r="422" spans="1:11" s="31" customFormat="1" ht="28.5" customHeight="1" x14ac:dyDescent="0.25">
      <c r="A422" s="48"/>
      <c r="B422" s="53"/>
      <c r="C422" s="29" t="s">
        <v>11</v>
      </c>
      <c r="D422" s="30"/>
      <c r="E422" s="29" t="s">
        <v>11</v>
      </c>
      <c r="F422" s="30"/>
      <c r="G422" s="29" t="s">
        <v>11</v>
      </c>
      <c r="H422" s="30"/>
      <c r="I422" s="54"/>
      <c r="J422" s="56"/>
      <c r="K422" s="54"/>
    </row>
    <row r="423" spans="1:11" s="31" customFormat="1" ht="28.5" customHeight="1" x14ac:dyDescent="0.25">
      <c r="A423" s="48"/>
      <c r="B423" s="53"/>
      <c r="C423" s="32" t="s">
        <v>4</v>
      </c>
      <c r="D423" s="30">
        <v>0</v>
      </c>
      <c r="E423" s="32" t="s">
        <v>4</v>
      </c>
      <c r="F423" s="30">
        <v>0</v>
      </c>
      <c r="G423" s="32" t="s">
        <v>4</v>
      </c>
      <c r="H423" s="30">
        <v>0</v>
      </c>
      <c r="I423" s="54"/>
      <c r="J423" s="56"/>
      <c r="K423" s="54"/>
    </row>
    <row r="424" spans="1:11" s="31" customFormat="1" ht="28.5" customHeight="1" x14ac:dyDescent="0.25">
      <c r="A424" s="48"/>
      <c r="B424" s="53"/>
      <c r="C424" s="32" t="s">
        <v>5</v>
      </c>
      <c r="D424" s="30">
        <v>0</v>
      </c>
      <c r="E424" s="32" t="s">
        <v>5</v>
      </c>
      <c r="F424" s="30">
        <v>0</v>
      </c>
      <c r="G424" s="32" t="s">
        <v>5</v>
      </c>
      <c r="H424" s="30">
        <v>0</v>
      </c>
      <c r="I424" s="54"/>
      <c r="J424" s="56"/>
      <c r="K424" s="54"/>
    </row>
    <row r="425" spans="1:11" s="31" customFormat="1" ht="28.5" customHeight="1" x14ac:dyDescent="0.25">
      <c r="A425" s="48"/>
      <c r="B425" s="53"/>
      <c r="C425" s="32" t="s">
        <v>6</v>
      </c>
      <c r="D425" s="30">
        <f>953154.96/1000</f>
        <v>953.15495999999996</v>
      </c>
      <c r="E425" s="32" t="s">
        <v>6</v>
      </c>
      <c r="F425" s="30">
        <v>0</v>
      </c>
      <c r="G425" s="32" t="s">
        <v>6</v>
      </c>
      <c r="H425" s="30">
        <v>0</v>
      </c>
      <c r="I425" s="54"/>
      <c r="J425" s="56"/>
      <c r="K425" s="54"/>
    </row>
    <row r="426" spans="1:11" s="31" customFormat="1" ht="28.5" customHeight="1" x14ac:dyDescent="0.25">
      <c r="A426" s="48"/>
      <c r="B426" s="53"/>
      <c r="C426" s="32" t="s">
        <v>7</v>
      </c>
      <c r="D426" s="30">
        <v>0</v>
      </c>
      <c r="E426" s="32" t="s">
        <v>7</v>
      </c>
      <c r="F426" s="30">
        <v>0</v>
      </c>
      <c r="G426" s="32" t="s">
        <v>7</v>
      </c>
      <c r="H426" s="30">
        <v>0</v>
      </c>
      <c r="I426" s="54"/>
      <c r="J426" s="56"/>
      <c r="K426" s="54"/>
    </row>
    <row r="427" spans="1:11" s="31" customFormat="1" ht="28.5" customHeight="1" x14ac:dyDescent="0.25">
      <c r="A427" s="48" t="s">
        <v>290</v>
      </c>
      <c r="B427" s="53" t="s">
        <v>211</v>
      </c>
      <c r="C427" s="29" t="s">
        <v>18</v>
      </c>
      <c r="D427" s="30">
        <f>D429+D430+D431+D432</f>
        <v>2053.4936200000002</v>
      </c>
      <c r="E427" s="29" t="s">
        <v>18</v>
      </c>
      <c r="F427" s="30">
        <f>F429+F430+F431+F432</f>
        <v>0</v>
      </c>
      <c r="G427" s="29" t="s">
        <v>18</v>
      </c>
      <c r="H427" s="30">
        <f>H429+H430+H431+H432</f>
        <v>0</v>
      </c>
      <c r="I427" s="54" t="s">
        <v>81</v>
      </c>
      <c r="J427" s="56"/>
      <c r="K427" s="54" t="s">
        <v>152</v>
      </c>
    </row>
    <row r="428" spans="1:11" s="31" customFormat="1" ht="28.5" customHeight="1" x14ac:dyDescent="0.25">
      <c r="A428" s="48"/>
      <c r="B428" s="53"/>
      <c r="C428" s="29" t="s">
        <v>11</v>
      </c>
      <c r="D428" s="30"/>
      <c r="E428" s="29" t="s">
        <v>11</v>
      </c>
      <c r="F428" s="30"/>
      <c r="G428" s="29" t="s">
        <v>11</v>
      </c>
      <c r="H428" s="30"/>
      <c r="I428" s="54"/>
      <c r="J428" s="56"/>
      <c r="K428" s="54"/>
    </row>
    <row r="429" spans="1:11" s="31" customFormat="1" ht="28.5" customHeight="1" x14ac:dyDescent="0.25">
      <c r="A429" s="48"/>
      <c r="B429" s="53"/>
      <c r="C429" s="32" t="s">
        <v>4</v>
      </c>
      <c r="D429" s="30">
        <v>0</v>
      </c>
      <c r="E429" s="32" t="s">
        <v>4</v>
      </c>
      <c r="F429" s="30">
        <v>0</v>
      </c>
      <c r="G429" s="32" t="s">
        <v>4</v>
      </c>
      <c r="H429" s="30">
        <v>0</v>
      </c>
      <c r="I429" s="54"/>
      <c r="J429" s="56"/>
      <c r="K429" s="54"/>
    </row>
    <row r="430" spans="1:11" s="31" customFormat="1" ht="28.5" customHeight="1" x14ac:dyDescent="0.25">
      <c r="A430" s="48"/>
      <c r="B430" s="53"/>
      <c r="C430" s="32" t="s">
        <v>5</v>
      </c>
      <c r="D430" s="30">
        <v>0</v>
      </c>
      <c r="E430" s="32" t="s">
        <v>5</v>
      </c>
      <c r="F430" s="30">
        <v>0</v>
      </c>
      <c r="G430" s="32" t="s">
        <v>5</v>
      </c>
      <c r="H430" s="30">
        <v>0</v>
      </c>
      <c r="I430" s="54"/>
      <c r="J430" s="56"/>
      <c r="K430" s="54"/>
    </row>
    <row r="431" spans="1:11" s="31" customFormat="1" ht="28.5" customHeight="1" x14ac:dyDescent="0.25">
      <c r="A431" s="48"/>
      <c r="B431" s="53"/>
      <c r="C431" s="32" t="s">
        <v>6</v>
      </c>
      <c r="D431" s="30">
        <f>2053493.62/1000</f>
        <v>2053.4936200000002</v>
      </c>
      <c r="E431" s="32" t="s">
        <v>6</v>
      </c>
      <c r="F431" s="30">
        <v>0</v>
      </c>
      <c r="G431" s="32" t="s">
        <v>6</v>
      </c>
      <c r="H431" s="30">
        <v>0</v>
      </c>
      <c r="I431" s="54"/>
      <c r="J431" s="56"/>
      <c r="K431" s="54"/>
    </row>
    <row r="432" spans="1:11" s="31" customFormat="1" ht="28.5" customHeight="1" x14ac:dyDescent="0.25">
      <c r="A432" s="48"/>
      <c r="B432" s="53"/>
      <c r="C432" s="32" t="s">
        <v>7</v>
      </c>
      <c r="D432" s="30">
        <v>0</v>
      </c>
      <c r="E432" s="32" t="s">
        <v>7</v>
      </c>
      <c r="F432" s="30">
        <v>0</v>
      </c>
      <c r="G432" s="32" t="s">
        <v>7</v>
      </c>
      <c r="H432" s="30">
        <v>0</v>
      </c>
      <c r="I432" s="54"/>
      <c r="J432" s="56"/>
      <c r="K432" s="54"/>
    </row>
    <row r="433" spans="1:11" s="31" customFormat="1" ht="15" customHeight="1" x14ac:dyDescent="0.25">
      <c r="A433" s="48" t="s">
        <v>291</v>
      </c>
      <c r="B433" s="53" t="s">
        <v>115</v>
      </c>
      <c r="C433" s="29" t="s">
        <v>18</v>
      </c>
      <c r="D433" s="30">
        <f>D435+D436+D437+D438</f>
        <v>285</v>
      </c>
      <c r="E433" s="29" t="s">
        <v>18</v>
      </c>
      <c r="F433" s="30">
        <f>F435+F436+F437+F438</f>
        <v>0</v>
      </c>
      <c r="G433" s="29" t="s">
        <v>18</v>
      </c>
      <c r="H433" s="30">
        <f>H435+H436+H437+H438</f>
        <v>0</v>
      </c>
      <c r="I433" s="54" t="s">
        <v>81</v>
      </c>
      <c r="J433" s="56"/>
      <c r="K433" s="54" t="s">
        <v>153</v>
      </c>
    </row>
    <row r="434" spans="1:11" s="31" customFormat="1" ht="15" customHeight="1" x14ac:dyDescent="0.25">
      <c r="A434" s="48"/>
      <c r="B434" s="53"/>
      <c r="C434" s="29" t="s">
        <v>11</v>
      </c>
      <c r="D434" s="30"/>
      <c r="E434" s="29" t="s">
        <v>11</v>
      </c>
      <c r="F434" s="30"/>
      <c r="G434" s="29" t="s">
        <v>11</v>
      </c>
      <c r="H434" s="30"/>
      <c r="I434" s="54"/>
      <c r="J434" s="56"/>
      <c r="K434" s="54"/>
    </row>
    <row r="435" spans="1:11" s="31" customFormat="1" ht="15" customHeight="1" x14ac:dyDescent="0.25">
      <c r="A435" s="48"/>
      <c r="B435" s="53"/>
      <c r="C435" s="32" t="s">
        <v>4</v>
      </c>
      <c r="D435" s="30">
        <v>0</v>
      </c>
      <c r="E435" s="32" t="s">
        <v>4</v>
      </c>
      <c r="F435" s="30">
        <v>0</v>
      </c>
      <c r="G435" s="32" t="s">
        <v>4</v>
      </c>
      <c r="H435" s="30">
        <v>0</v>
      </c>
      <c r="I435" s="54"/>
      <c r="J435" s="56"/>
      <c r="K435" s="54"/>
    </row>
    <row r="436" spans="1:11" s="31" customFormat="1" ht="15" customHeight="1" x14ac:dyDescent="0.25">
      <c r="A436" s="48"/>
      <c r="B436" s="53"/>
      <c r="C436" s="32" t="s">
        <v>5</v>
      </c>
      <c r="D436" s="30">
        <v>0</v>
      </c>
      <c r="E436" s="32" t="s">
        <v>5</v>
      </c>
      <c r="F436" s="30">
        <v>0</v>
      </c>
      <c r="G436" s="32" t="s">
        <v>5</v>
      </c>
      <c r="H436" s="30">
        <v>0</v>
      </c>
      <c r="I436" s="54"/>
      <c r="J436" s="56"/>
      <c r="K436" s="54"/>
    </row>
    <row r="437" spans="1:11" s="31" customFormat="1" ht="15" customHeight="1" x14ac:dyDescent="0.25">
      <c r="A437" s="48"/>
      <c r="B437" s="53"/>
      <c r="C437" s="32" t="s">
        <v>6</v>
      </c>
      <c r="D437" s="30">
        <f>D443</f>
        <v>285</v>
      </c>
      <c r="E437" s="32" t="s">
        <v>6</v>
      </c>
      <c r="F437" s="30">
        <v>0</v>
      </c>
      <c r="G437" s="32" t="s">
        <v>6</v>
      </c>
      <c r="H437" s="30">
        <v>0</v>
      </c>
      <c r="I437" s="54"/>
      <c r="J437" s="56"/>
      <c r="K437" s="54"/>
    </row>
    <row r="438" spans="1:11" s="31" customFormat="1" ht="15" customHeight="1" x14ac:dyDescent="0.25">
      <c r="A438" s="48"/>
      <c r="B438" s="53"/>
      <c r="C438" s="32" t="s">
        <v>7</v>
      </c>
      <c r="D438" s="30">
        <v>0</v>
      </c>
      <c r="E438" s="32" t="s">
        <v>7</v>
      </c>
      <c r="F438" s="30">
        <v>0</v>
      </c>
      <c r="G438" s="32" t="s">
        <v>7</v>
      </c>
      <c r="H438" s="30">
        <v>0</v>
      </c>
      <c r="I438" s="54"/>
      <c r="J438" s="56"/>
      <c r="K438" s="54"/>
    </row>
    <row r="439" spans="1:11" s="31" customFormat="1" ht="15" customHeight="1" x14ac:dyDescent="0.25">
      <c r="A439" s="48" t="s">
        <v>292</v>
      </c>
      <c r="B439" s="53" t="s">
        <v>212</v>
      </c>
      <c r="C439" s="29" t="s">
        <v>18</v>
      </c>
      <c r="D439" s="30">
        <f>D441+D442+D443+D444</f>
        <v>285</v>
      </c>
      <c r="E439" s="29" t="s">
        <v>18</v>
      </c>
      <c r="F439" s="30">
        <f>F441+F442+F443+F444</f>
        <v>0</v>
      </c>
      <c r="G439" s="29" t="s">
        <v>18</v>
      </c>
      <c r="H439" s="30">
        <f>H441+H442+H443+H444</f>
        <v>0</v>
      </c>
      <c r="I439" s="54" t="s">
        <v>81</v>
      </c>
      <c r="J439" s="56"/>
      <c r="K439" s="54" t="s">
        <v>152</v>
      </c>
    </row>
    <row r="440" spans="1:11" s="31" customFormat="1" ht="15" customHeight="1" x14ac:dyDescent="0.25">
      <c r="A440" s="48"/>
      <c r="B440" s="53"/>
      <c r="C440" s="29" t="s">
        <v>11</v>
      </c>
      <c r="D440" s="30"/>
      <c r="E440" s="29" t="s">
        <v>11</v>
      </c>
      <c r="F440" s="30"/>
      <c r="G440" s="29" t="s">
        <v>11</v>
      </c>
      <c r="H440" s="30"/>
      <c r="I440" s="54"/>
      <c r="J440" s="56"/>
      <c r="K440" s="54"/>
    </row>
    <row r="441" spans="1:11" s="31" customFormat="1" ht="15" customHeight="1" x14ac:dyDescent="0.25">
      <c r="A441" s="48"/>
      <c r="B441" s="53"/>
      <c r="C441" s="32" t="s">
        <v>4</v>
      </c>
      <c r="D441" s="30">
        <v>0</v>
      </c>
      <c r="E441" s="32" t="s">
        <v>4</v>
      </c>
      <c r="F441" s="30">
        <v>0</v>
      </c>
      <c r="G441" s="32" t="s">
        <v>4</v>
      </c>
      <c r="H441" s="30">
        <v>0</v>
      </c>
      <c r="I441" s="54"/>
      <c r="J441" s="56"/>
      <c r="K441" s="54"/>
    </row>
    <row r="442" spans="1:11" s="31" customFormat="1" ht="15" customHeight="1" x14ac:dyDescent="0.25">
      <c r="A442" s="48"/>
      <c r="B442" s="53"/>
      <c r="C442" s="32" t="s">
        <v>5</v>
      </c>
      <c r="D442" s="30">
        <v>0</v>
      </c>
      <c r="E442" s="32" t="s">
        <v>5</v>
      </c>
      <c r="F442" s="30">
        <v>0</v>
      </c>
      <c r="G442" s="32" t="s">
        <v>5</v>
      </c>
      <c r="H442" s="30">
        <v>0</v>
      </c>
      <c r="I442" s="54"/>
      <c r="J442" s="56"/>
      <c r="K442" s="54"/>
    </row>
    <row r="443" spans="1:11" s="31" customFormat="1" ht="15" customHeight="1" x14ac:dyDescent="0.25">
      <c r="A443" s="48"/>
      <c r="B443" s="53"/>
      <c r="C443" s="32" t="s">
        <v>6</v>
      </c>
      <c r="D443" s="30">
        <f>285000/1000</f>
        <v>285</v>
      </c>
      <c r="E443" s="32" t="s">
        <v>6</v>
      </c>
      <c r="F443" s="30">
        <v>0</v>
      </c>
      <c r="G443" s="32" t="s">
        <v>6</v>
      </c>
      <c r="H443" s="30">
        <v>0</v>
      </c>
      <c r="I443" s="54"/>
      <c r="J443" s="56"/>
      <c r="K443" s="54"/>
    </row>
    <row r="444" spans="1:11" s="31" customFormat="1" ht="15" customHeight="1" x14ac:dyDescent="0.25">
      <c r="A444" s="48"/>
      <c r="B444" s="53"/>
      <c r="C444" s="32" t="s">
        <v>7</v>
      </c>
      <c r="D444" s="30">
        <v>0</v>
      </c>
      <c r="E444" s="32" t="s">
        <v>7</v>
      </c>
      <c r="F444" s="30">
        <v>0</v>
      </c>
      <c r="G444" s="32" t="s">
        <v>7</v>
      </c>
      <c r="H444" s="30">
        <v>0</v>
      </c>
      <c r="I444" s="54"/>
      <c r="J444" s="56"/>
      <c r="K444" s="54"/>
    </row>
    <row r="445" spans="1:11" s="31" customFormat="1" ht="15" customHeight="1" x14ac:dyDescent="0.25">
      <c r="A445" s="48" t="s">
        <v>293</v>
      </c>
      <c r="B445" s="53" t="s">
        <v>116</v>
      </c>
      <c r="C445" s="29" t="s">
        <v>18</v>
      </c>
      <c r="D445" s="30">
        <f>D447+D448+D449+D450</f>
        <v>4431.6944299999996</v>
      </c>
      <c r="E445" s="29" t="s">
        <v>18</v>
      </c>
      <c r="F445" s="30">
        <f>F447+F448+F449+F450</f>
        <v>0</v>
      </c>
      <c r="G445" s="29" t="s">
        <v>18</v>
      </c>
      <c r="H445" s="30">
        <f>H447+H448+H449+H450</f>
        <v>0</v>
      </c>
      <c r="I445" s="54" t="s">
        <v>81</v>
      </c>
      <c r="J445" s="56"/>
      <c r="K445" s="54" t="s">
        <v>153</v>
      </c>
    </row>
    <row r="446" spans="1:11" s="31" customFormat="1" ht="15" customHeight="1" x14ac:dyDescent="0.25">
      <c r="A446" s="48"/>
      <c r="B446" s="53"/>
      <c r="C446" s="29" t="s">
        <v>11</v>
      </c>
      <c r="D446" s="30"/>
      <c r="E446" s="29" t="s">
        <v>11</v>
      </c>
      <c r="F446" s="30"/>
      <c r="G446" s="29" t="s">
        <v>11</v>
      </c>
      <c r="H446" s="30"/>
      <c r="I446" s="54"/>
      <c r="J446" s="56"/>
      <c r="K446" s="54"/>
    </row>
    <row r="447" spans="1:11" s="31" customFormat="1" ht="15" customHeight="1" x14ac:dyDescent="0.25">
      <c r="A447" s="48"/>
      <c r="B447" s="53"/>
      <c r="C447" s="32" t="s">
        <v>4</v>
      </c>
      <c r="D447" s="30">
        <v>0</v>
      </c>
      <c r="E447" s="32" t="s">
        <v>4</v>
      </c>
      <c r="F447" s="30">
        <v>0</v>
      </c>
      <c r="G447" s="32" t="s">
        <v>4</v>
      </c>
      <c r="H447" s="30">
        <v>0</v>
      </c>
      <c r="I447" s="54"/>
      <c r="J447" s="56"/>
      <c r="K447" s="54"/>
    </row>
    <row r="448" spans="1:11" s="31" customFormat="1" ht="15" customHeight="1" x14ac:dyDescent="0.25">
      <c r="A448" s="48"/>
      <c r="B448" s="53"/>
      <c r="C448" s="32" t="s">
        <v>5</v>
      </c>
      <c r="D448" s="30">
        <f>D454+D460</f>
        <v>2101.59555</v>
      </c>
      <c r="E448" s="32" t="s">
        <v>5</v>
      </c>
      <c r="F448" s="30">
        <v>0</v>
      </c>
      <c r="G448" s="32" t="s">
        <v>5</v>
      </c>
      <c r="H448" s="30">
        <v>0</v>
      </c>
      <c r="I448" s="54"/>
      <c r="J448" s="56"/>
      <c r="K448" s="54"/>
    </row>
    <row r="449" spans="1:11" s="31" customFormat="1" ht="15" customHeight="1" x14ac:dyDescent="0.25">
      <c r="A449" s="48"/>
      <c r="B449" s="53"/>
      <c r="C449" s="32" t="s">
        <v>6</v>
      </c>
      <c r="D449" s="30">
        <f>D455+D461</f>
        <v>2330.09888</v>
      </c>
      <c r="E449" s="32" t="s">
        <v>6</v>
      </c>
      <c r="F449" s="30">
        <v>0</v>
      </c>
      <c r="G449" s="32" t="s">
        <v>6</v>
      </c>
      <c r="H449" s="30">
        <v>0</v>
      </c>
      <c r="I449" s="54"/>
      <c r="J449" s="56"/>
      <c r="K449" s="54"/>
    </row>
    <row r="450" spans="1:11" s="31" customFormat="1" ht="15" customHeight="1" x14ac:dyDescent="0.25">
      <c r="A450" s="48"/>
      <c r="B450" s="53"/>
      <c r="C450" s="32" t="s">
        <v>7</v>
      </c>
      <c r="D450" s="30">
        <v>0</v>
      </c>
      <c r="E450" s="32" t="s">
        <v>7</v>
      </c>
      <c r="F450" s="30">
        <v>0</v>
      </c>
      <c r="G450" s="32" t="s">
        <v>7</v>
      </c>
      <c r="H450" s="30">
        <v>0</v>
      </c>
      <c r="I450" s="54"/>
      <c r="J450" s="56"/>
      <c r="K450" s="54"/>
    </row>
    <row r="451" spans="1:11" s="31" customFormat="1" ht="15" customHeight="1" x14ac:dyDescent="0.25">
      <c r="A451" s="48" t="s">
        <v>294</v>
      </c>
      <c r="B451" s="53" t="s">
        <v>213</v>
      </c>
      <c r="C451" s="29" t="s">
        <v>18</v>
      </c>
      <c r="D451" s="30">
        <f>D453+D454+D455+D456</f>
        <v>4431.6944299999996</v>
      </c>
      <c r="E451" s="29" t="s">
        <v>18</v>
      </c>
      <c r="F451" s="30">
        <f>F453+F454+F455+F456</f>
        <v>0</v>
      </c>
      <c r="G451" s="29" t="s">
        <v>18</v>
      </c>
      <c r="H451" s="30">
        <f>H453+H454+H455+H456</f>
        <v>0</v>
      </c>
      <c r="I451" s="54" t="s">
        <v>81</v>
      </c>
      <c r="J451" s="56"/>
      <c r="K451" s="54" t="s">
        <v>152</v>
      </c>
    </row>
    <row r="452" spans="1:11" s="31" customFormat="1" ht="15" customHeight="1" x14ac:dyDescent="0.25">
      <c r="A452" s="48"/>
      <c r="B452" s="53"/>
      <c r="C452" s="29" t="s">
        <v>11</v>
      </c>
      <c r="D452" s="30"/>
      <c r="E452" s="29" t="s">
        <v>11</v>
      </c>
      <c r="F452" s="30"/>
      <c r="G452" s="29" t="s">
        <v>11</v>
      </c>
      <c r="H452" s="30"/>
      <c r="I452" s="54"/>
      <c r="J452" s="56"/>
      <c r="K452" s="54"/>
    </row>
    <row r="453" spans="1:11" s="31" customFormat="1" ht="15" customHeight="1" x14ac:dyDescent="0.25">
      <c r="A453" s="48"/>
      <c r="B453" s="53"/>
      <c r="C453" s="32" t="s">
        <v>4</v>
      </c>
      <c r="D453" s="30">
        <v>0</v>
      </c>
      <c r="E453" s="32" t="s">
        <v>4</v>
      </c>
      <c r="F453" s="30">
        <v>0</v>
      </c>
      <c r="G453" s="32" t="s">
        <v>4</v>
      </c>
      <c r="H453" s="30">
        <v>0</v>
      </c>
      <c r="I453" s="54"/>
      <c r="J453" s="56"/>
      <c r="K453" s="54"/>
    </row>
    <row r="454" spans="1:11" s="31" customFormat="1" ht="15" customHeight="1" x14ac:dyDescent="0.25">
      <c r="A454" s="48"/>
      <c r="B454" s="53"/>
      <c r="C454" s="32" t="s">
        <v>5</v>
      </c>
      <c r="D454" s="30">
        <f>1728035.55/1000+373.56</f>
        <v>2101.59555</v>
      </c>
      <c r="E454" s="32" t="s">
        <v>5</v>
      </c>
      <c r="F454" s="30">
        <v>0</v>
      </c>
      <c r="G454" s="32" t="s">
        <v>5</v>
      </c>
      <c r="H454" s="30">
        <v>0</v>
      </c>
      <c r="I454" s="54"/>
      <c r="J454" s="56"/>
      <c r="K454" s="54"/>
    </row>
    <row r="455" spans="1:11" s="31" customFormat="1" ht="15" customHeight="1" x14ac:dyDescent="0.25">
      <c r="A455" s="48"/>
      <c r="B455" s="53"/>
      <c r="C455" s="32" t="s">
        <v>6</v>
      </c>
      <c r="D455" s="30">
        <f>(1734958.88+220070)/1000+375.06+0.01</f>
        <v>2330.09888</v>
      </c>
      <c r="E455" s="32" t="s">
        <v>6</v>
      </c>
      <c r="F455" s="30">
        <v>0</v>
      </c>
      <c r="G455" s="32" t="s">
        <v>6</v>
      </c>
      <c r="H455" s="30">
        <v>0</v>
      </c>
      <c r="I455" s="54"/>
      <c r="J455" s="56"/>
      <c r="K455" s="54"/>
    </row>
    <row r="456" spans="1:11" s="31" customFormat="1" ht="15" customHeight="1" x14ac:dyDescent="0.25">
      <c r="A456" s="48"/>
      <c r="B456" s="53"/>
      <c r="C456" s="32" t="s">
        <v>7</v>
      </c>
      <c r="D456" s="30">
        <v>0</v>
      </c>
      <c r="E456" s="32" t="s">
        <v>7</v>
      </c>
      <c r="F456" s="30">
        <v>0</v>
      </c>
      <c r="G456" s="32" t="s">
        <v>7</v>
      </c>
      <c r="H456" s="30">
        <v>0</v>
      </c>
      <c r="I456" s="54"/>
      <c r="J456" s="56"/>
      <c r="K456" s="54"/>
    </row>
    <row r="457" spans="1:11" s="31" customFormat="1" ht="15" customHeight="1" x14ac:dyDescent="0.25">
      <c r="A457" s="48" t="s">
        <v>295</v>
      </c>
      <c r="B457" s="53" t="s">
        <v>194</v>
      </c>
      <c r="C457" s="29" t="s">
        <v>18</v>
      </c>
      <c r="D457" s="30">
        <f>D459+D460+D461+D462</f>
        <v>0</v>
      </c>
      <c r="E457" s="29" t="s">
        <v>18</v>
      </c>
      <c r="F457" s="30">
        <f>F459+F460+F461+F462</f>
        <v>0</v>
      </c>
      <c r="G457" s="29" t="s">
        <v>18</v>
      </c>
      <c r="H457" s="30">
        <f>H459+H460+H461+H462</f>
        <v>0</v>
      </c>
      <c r="I457" s="54" t="s">
        <v>81</v>
      </c>
      <c r="J457" s="56"/>
      <c r="K457" s="54" t="s">
        <v>152</v>
      </c>
    </row>
    <row r="458" spans="1:11" s="31" customFormat="1" ht="15" customHeight="1" x14ac:dyDescent="0.25">
      <c r="A458" s="48"/>
      <c r="B458" s="53"/>
      <c r="C458" s="29" t="s">
        <v>11</v>
      </c>
      <c r="D458" s="30"/>
      <c r="E458" s="29" t="s">
        <v>11</v>
      </c>
      <c r="F458" s="30"/>
      <c r="G458" s="29" t="s">
        <v>11</v>
      </c>
      <c r="H458" s="30"/>
      <c r="I458" s="54"/>
      <c r="J458" s="56"/>
      <c r="K458" s="54"/>
    </row>
    <row r="459" spans="1:11" s="31" customFormat="1" ht="15" customHeight="1" x14ac:dyDescent="0.25">
      <c r="A459" s="48"/>
      <c r="B459" s="53"/>
      <c r="C459" s="32" t="s">
        <v>4</v>
      </c>
      <c r="D459" s="30">
        <v>0</v>
      </c>
      <c r="E459" s="32" t="s">
        <v>4</v>
      </c>
      <c r="F459" s="30">
        <v>0</v>
      </c>
      <c r="G459" s="32" t="s">
        <v>4</v>
      </c>
      <c r="H459" s="30">
        <v>0</v>
      </c>
      <c r="I459" s="54"/>
      <c r="J459" s="56"/>
      <c r="K459" s="54"/>
    </row>
    <row r="460" spans="1:11" s="31" customFormat="1" ht="15" customHeight="1" x14ac:dyDescent="0.25">
      <c r="A460" s="48"/>
      <c r="B460" s="53"/>
      <c r="C460" s="32" t="s">
        <v>5</v>
      </c>
      <c r="D460" s="30">
        <v>0</v>
      </c>
      <c r="E460" s="32" t="s">
        <v>5</v>
      </c>
      <c r="F460" s="30">
        <v>0</v>
      </c>
      <c r="G460" s="32" t="s">
        <v>5</v>
      </c>
      <c r="H460" s="30">
        <v>0</v>
      </c>
      <c r="I460" s="54"/>
      <c r="J460" s="56"/>
      <c r="K460" s="54"/>
    </row>
    <row r="461" spans="1:11" s="31" customFormat="1" ht="15" customHeight="1" x14ac:dyDescent="0.25">
      <c r="A461" s="48"/>
      <c r="B461" s="53"/>
      <c r="C461" s="32" t="s">
        <v>6</v>
      </c>
      <c r="D461" s="30">
        <v>0</v>
      </c>
      <c r="E461" s="32" t="s">
        <v>6</v>
      </c>
      <c r="F461" s="30">
        <v>0</v>
      </c>
      <c r="G461" s="32" t="s">
        <v>6</v>
      </c>
      <c r="H461" s="30">
        <v>0</v>
      </c>
      <c r="I461" s="54"/>
      <c r="J461" s="56"/>
      <c r="K461" s="54"/>
    </row>
    <row r="462" spans="1:11" s="31" customFormat="1" ht="15" customHeight="1" x14ac:dyDescent="0.25">
      <c r="A462" s="48"/>
      <c r="B462" s="53"/>
      <c r="C462" s="32" t="s">
        <v>7</v>
      </c>
      <c r="D462" s="30">
        <v>0</v>
      </c>
      <c r="E462" s="32" t="s">
        <v>7</v>
      </c>
      <c r="F462" s="30">
        <v>0</v>
      </c>
      <c r="G462" s="32" t="s">
        <v>7</v>
      </c>
      <c r="H462" s="30">
        <v>0</v>
      </c>
      <c r="I462" s="54"/>
      <c r="J462" s="56"/>
      <c r="K462" s="54"/>
    </row>
    <row r="463" spans="1:11" s="31" customFormat="1" ht="15" customHeight="1" x14ac:dyDescent="0.25">
      <c r="A463" s="59" t="s">
        <v>296</v>
      </c>
      <c r="B463" s="60" t="s">
        <v>117</v>
      </c>
      <c r="C463" s="29" t="s">
        <v>18</v>
      </c>
      <c r="D463" s="30">
        <f>D465+D466+D467+D468</f>
        <v>3666.4549999999999</v>
      </c>
      <c r="E463" s="29" t="s">
        <v>18</v>
      </c>
      <c r="F463" s="30">
        <f>F465+F466+F467+F468</f>
        <v>0</v>
      </c>
      <c r="G463" s="29" t="s">
        <v>18</v>
      </c>
      <c r="H463" s="30">
        <f>H465+H466+H467+H468</f>
        <v>0</v>
      </c>
      <c r="I463" s="54" t="s">
        <v>81</v>
      </c>
      <c r="J463" s="56"/>
      <c r="K463" s="54" t="s">
        <v>153</v>
      </c>
    </row>
    <row r="464" spans="1:11" s="31" customFormat="1" ht="15" customHeight="1" x14ac:dyDescent="0.25">
      <c r="A464" s="59"/>
      <c r="B464" s="60"/>
      <c r="C464" s="29" t="s">
        <v>11</v>
      </c>
      <c r="D464" s="30"/>
      <c r="E464" s="29" t="s">
        <v>11</v>
      </c>
      <c r="F464" s="30"/>
      <c r="G464" s="29" t="s">
        <v>11</v>
      </c>
      <c r="H464" s="30"/>
      <c r="I464" s="54"/>
      <c r="J464" s="56"/>
      <c r="K464" s="54"/>
    </row>
    <row r="465" spans="1:11" s="31" customFormat="1" ht="15" customHeight="1" x14ac:dyDescent="0.25">
      <c r="A465" s="59"/>
      <c r="B465" s="60"/>
      <c r="C465" s="32" t="s">
        <v>4</v>
      </c>
      <c r="D465" s="30">
        <v>0</v>
      </c>
      <c r="E465" s="32" t="s">
        <v>4</v>
      </c>
      <c r="F465" s="30">
        <v>0</v>
      </c>
      <c r="G465" s="32" t="s">
        <v>4</v>
      </c>
      <c r="H465" s="30">
        <v>0</v>
      </c>
      <c r="I465" s="54"/>
      <c r="J465" s="56"/>
      <c r="K465" s="54"/>
    </row>
    <row r="466" spans="1:11" s="31" customFormat="1" ht="15" customHeight="1" x14ac:dyDescent="0.25">
      <c r="A466" s="59"/>
      <c r="B466" s="60"/>
      <c r="C466" s="32" t="s">
        <v>5</v>
      </c>
      <c r="D466" s="30">
        <v>0</v>
      </c>
      <c r="E466" s="32" t="s">
        <v>5</v>
      </c>
      <c r="F466" s="30">
        <v>0</v>
      </c>
      <c r="G466" s="32" t="s">
        <v>5</v>
      </c>
      <c r="H466" s="30">
        <v>0</v>
      </c>
      <c r="I466" s="54"/>
      <c r="J466" s="56"/>
      <c r="K466" s="54"/>
    </row>
    <row r="467" spans="1:11" s="31" customFormat="1" ht="15" customHeight="1" x14ac:dyDescent="0.25">
      <c r="A467" s="59"/>
      <c r="B467" s="60"/>
      <c r="C467" s="32" t="s">
        <v>6</v>
      </c>
      <c r="D467" s="30">
        <f>D473</f>
        <v>3666.4549999999999</v>
      </c>
      <c r="E467" s="32" t="s">
        <v>6</v>
      </c>
      <c r="F467" s="30">
        <v>0</v>
      </c>
      <c r="G467" s="32" t="s">
        <v>6</v>
      </c>
      <c r="H467" s="30">
        <v>0</v>
      </c>
      <c r="I467" s="54"/>
      <c r="J467" s="56"/>
      <c r="K467" s="54"/>
    </row>
    <row r="468" spans="1:11" s="31" customFormat="1" ht="15" customHeight="1" x14ac:dyDescent="0.25">
      <c r="A468" s="59"/>
      <c r="B468" s="60"/>
      <c r="C468" s="32" t="s">
        <v>7</v>
      </c>
      <c r="D468" s="30">
        <v>0</v>
      </c>
      <c r="E468" s="32" t="s">
        <v>7</v>
      </c>
      <c r="F468" s="30">
        <v>0</v>
      </c>
      <c r="G468" s="32" t="s">
        <v>7</v>
      </c>
      <c r="H468" s="30">
        <v>0</v>
      </c>
      <c r="I468" s="54"/>
      <c r="J468" s="56"/>
      <c r="K468" s="54"/>
    </row>
    <row r="469" spans="1:11" s="31" customFormat="1" ht="15" customHeight="1" x14ac:dyDescent="0.25">
      <c r="A469" s="48" t="s">
        <v>297</v>
      </c>
      <c r="B469" s="53" t="s">
        <v>118</v>
      </c>
      <c r="C469" s="29" t="s">
        <v>18</v>
      </c>
      <c r="D469" s="30">
        <f>D471+D472+D473+D474</f>
        <v>3666.4549999999999</v>
      </c>
      <c r="E469" s="29" t="s">
        <v>18</v>
      </c>
      <c r="F469" s="30">
        <f>F471+F472+F473+F474</f>
        <v>0</v>
      </c>
      <c r="G469" s="29" t="s">
        <v>18</v>
      </c>
      <c r="H469" s="30">
        <f>H471+H472+H473+H474</f>
        <v>0</v>
      </c>
      <c r="I469" s="54" t="s">
        <v>81</v>
      </c>
      <c r="J469" s="56"/>
      <c r="K469" s="54" t="s">
        <v>153</v>
      </c>
    </row>
    <row r="470" spans="1:11" s="31" customFormat="1" ht="15" customHeight="1" x14ac:dyDescent="0.25">
      <c r="A470" s="48"/>
      <c r="B470" s="53"/>
      <c r="C470" s="29" t="s">
        <v>11</v>
      </c>
      <c r="D470" s="30"/>
      <c r="E470" s="29" t="s">
        <v>11</v>
      </c>
      <c r="F470" s="30"/>
      <c r="G470" s="29" t="s">
        <v>11</v>
      </c>
      <c r="H470" s="30"/>
      <c r="I470" s="54"/>
      <c r="J470" s="56"/>
      <c r="K470" s="54"/>
    </row>
    <row r="471" spans="1:11" s="31" customFormat="1" ht="15" customHeight="1" x14ac:dyDescent="0.25">
      <c r="A471" s="48"/>
      <c r="B471" s="53"/>
      <c r="C471" s="32" t="s">
        <v>4</v>
      </c>
      <c r="D471" s="30">
        <v>0</v>
      </c>
      <c r="E471" s="32" t="s">
        <v>4</v>
      </c>
      <c r="F471" s="30">
        <v>0</v>
      </c>
      <c r="G471" s="32" t="s">
        <v>4</v>
      </c>
      <c r="H471" s="30">
        <v>0</v>
      </c>
      <c r="I471" s="54"/>
      <c r="J471" s="56"/>
      <c r="K471" s="54"/>
    </row>
    <row r="472" spans="1:11" s="31" customFormat="1" ht="15" customHeight="1" x14ac:dyDescent="0.25">
      <c r="A472" s="48"/>
      <c r="B472" s="53"/>
      <c r="C472" s="32" t="s">
        <v>5</v>
      </c>
      <c r="D472" s="30">
        <v>0</v>
      </c>
      <c r="E472" s="32" t="s">
        <v>5</v>
      </c>
      <c r="F472" s="30">
        <v>0</v>
      </c>
      <c r="G472" s="32" t="s">
        <v>5</v>
      </c>
      <c r="H472" s="30">
        <v>0</v>
      </c>
      <c r="I472" s="54"/>
      <c r="J472" s="56"/>
      <c r="K472" s="54"/>
    </row>
    <row r="473" spans="1:11" s="31" customFormat="1" ht="15" customHeight="1" x14ac:dyDescent="0.25">
      <c r="A473" s="48"/>
      <c r="B473" s="53"/>
      <c r="C473" s="32" t="s">
        <v>6</v>
      </c>
      <c r="D473" s="30">
        <f>D479+D485+D491+D497</f>
        <v>3666.4549999999999</v>
      </c>
      <c r="E473" s="32" t="s">
        <v>6</v>
      </c>
      <c r="F473" s="30">
        <v>0</v>
      </c>
      <c r="G473" s="32" t="s">
        <v>6</v>
      </c>
      <c r="H473" s="30">
        <v>0</v>
      </c>
      <c r="I473" s="54"/>
      <c r="J473" s="56"/>
      <c r="K473" s="54"/>
    </row>
    <row r="474" spans="1:11" s="31" customFormat="1" ht="15" customHeight="1" x14ac:dyDescent="0.25">
      <c r="A474" s="48"/>
      <c r="B474" s="53"/>
      <c r="C474" s="32" t="s">
        <v>7</v>
      </c>
      <c r="D474" s="30">
        <v>0</v>
      </c>
      <c r="E474" s="32" t="s">
        <v>7</v>
      </c>
      <c r="F474" s="30">
        <v>0</v>
      </c>
      <c r="G474" s="32" t="s">
        <v>7</v>
      </c>
      <c r="H474" s="30">
        <v>0</v>
      </c>
      <c r="I474" s="54"/>
      <c r="J474" s="56"/>
      <c r="K474" s="54"/>
    </row>
    <row r="475" spans="1:11" s="31" customFormat="1" ht="15" customHeight="1" x14ac:dyDescent="0.25">
      <c r="A475" s="48" t="s">
        <v>298</v>
      </c>
      <c r="B475" s="53" t="s">
        <v>214</v>
      </c>
      <c r="C475" s="29" t="s">
        <v>18</v>
      </c>
      <c r="D475" s="30">
        <f>D477+D478+D479+D480</f>
        <v>1113.105</v>
      </c>
      <c r="E475" s="29" t="s">
        <v>18</v>
      </c>
      <c r="F475" s="30">
        <f>F477+F478+F479+F480</f>
        <v>0</v>
      </c>
      <c r="G475" s="29" t="s">
        <v>18</v>
      </c>
      <c r="H475" s="30">
        <f>H477+H478+H479+H480</f>
        <v>0</v>
      </c>
      <c r="I475" s="54" t="s">
        <v>81</v>
      </c>
      <c r="J475" s="56"/>
      <c r="K475" s="54" t="s">
        <v>152</v>
      </c>
    </row>
    <row r="476" spans="1:11" s="31" customFormat="1" ht="15" customHeight="1" x14ac:dyDescent="0.25">
      <c r="A476" s="48"/>
      <c r="B476" s="53"/>
      <c r="C476" s="29" t="s">
        <v>11</v>
      </c>
      <c r="D476" s="30"/>
      <c r="E476" s="29" t="s">
        <v>11</v>
      </c>
      <c r="F476" s="30"/>
      <c r="G476" s="29" t="s">
        <v>11</v>
      </c>
      <c r="H476" s="30"/>
      <c r="I476" s="54"/>
      <c r="J476" s="56"/>
      <c r="K476" s="54"/>
    </row>
    <row r="477" spans="1:11" s="31" customFormat="1" ht="15" customHeight="1" x14ac:dyDescent="0.25">
      <c r="A477" s="48"/>
      <c r="B477" s="53"/>
      <c r="C477" s="32" t="s">
        <v>4</v>
      </c>
      <c r="D477" s="30">
        <v>0</v>
      </c>
      <c r="E477" s="32" t="s">
        <v>4</v>
      </c>
      <c r="F477" s="30">
        <v>0</v>
      </c>
      <c r="G477" s="32" t="s">
        <v>4</v>
      </c>
      <c r="H477" s="30">
        <v>0</v>
      </c>
      <c r="I477" s="54"/>
      <c r="J477" s="56"/>
      <c r="K477" s="54"/>
    </row>
    <row r="478" spans="1:11" s="31" customFormat="1" ht="15" customHeight="1" x14ac:dyDescent="0.25">
      <c r="A478" s="48"/>
      <c r="B478" s="53"/>
      <c r="C478" s="32" t="s">
        <v>5</v>
      </c>
      <c r="D478" s="30">
        <v>0</v>
      </c>
      <c r="E478" s="32" t="s">
        <v>5</v>
      </c>
      <c r="F478" s="30">
        <v>0</v>
      </c>
      <c r="G478" s="32" t="s">
        <v>5</v>
      </c>
      <c r="H478" s="30">
        <v>0</v>
      </c>
      <c r="I478" s="54"/>
      <c r="J478" s="56"/>
      <c r="K478" s="54"/>
    </row>
    <row r="479" spans="1:11" s="31" customFormat="1" ht="15" customHeight="1" x14ac:dyDescent="0.25">
      <c r="A479" s="48"/>
      <c r="B479" s="53"/>
      <c r="C479" s="32" t="s">
        <v>6</v>
      </c>
      <c r="D479" s="30">
        <f>1113105/1000</f>
        <v>1113.105</v>
      </c>
      <c r="E479" s="32" t="s">
        <v>6</v>
      </c>
      <c r="F479" s="30">
        <v>0</v>
      </c>
      <c r="G479" s="32" t="s">
        <v>6</v>
      </c>
      <c r="H479" s="30">
        <v>0</v>
      </c>
      <c r="I479" s="54"/>
      <c r="J479" s="56"/>
      <c r="K479" s="54"/>
    </row>
    <row r="480" spans="1:11" s="31" customFormat="1" ht="15" customHeight="1" x14ac:dyDescent="0.25">
      <c r="A480" s="48"/>
      <c r="B480" s="53"/>
      <c r="C480" s="32" t="s">
        <v>7</v>
      </c>
      <c r="D480" s="30">
        <v>0</v>
      </c>
      <c r="E480" s="32" t="s">
        <v>7</v>
      </c>
      <c r="F480" s="30">
        <v>0</v>
      </c>
      <c r="G480" s="32" t="s">
        <v>7</v>
      </c>
      <c r="H480" s="30">
        <v>0</v>
      </c>
      <c r="I480" s="54"/>
      <c r="J480" s="56"/>
      <c r="K480" s="54"/>
    </row>
    <row r="481" spans="1:11" s="31" customFormat="1" ht="15" customHeight="1" x14ac:dyDescent="0.25">
      <c r="A481" s="48" t="s">
        <v>299</v>
      </c>
      <c r="B481" s="53" t="s">
        <v>215</v>
      </c>
      <c r="C481" s="29" t="s">
        <v>18</v>
      </c>
      <c r="D481" s="30">
        <f>D483+D484+D485+D486</f>
        <v>363.58</v>
      </c>
      <c r="E481" s="29" t="s">
        <v>18</v>
      </c>
      <c r="F481" s="30">
        <f>F483+F484+F485+F486</f>
        <v>0</v>
      </c>
      <c r="G481" s="29" t="s">
        <v>18</v>
      </c>
      <c r="H481" s="30">
        <f>H483+H484+H485+H486</f>
        <v>0</v>
      </c>
      <c r="I481" s="54" t="s">
        <v>81</v>
      </c>
      <c r="J481" s="56"/>
      <c r="K481" s="54" t="s">
        <v>152</v>
      </c>
    </row>
    <row r="482" spans="1:11" s="31" customFormat="1" ht="15" customHeight="1" x14ac:dyDescent="0.25">
      <c r="A482" s="48"/>
      <c r="B482" s="53"/>
      <c r="C482" s="29" t="s">
        <v>11</v>
      </c>
      <c r="D482" s="30"/>
      <c r="E482" s="29" t="s">
        <v>11</v>
      </c>
      <c r="F482" s="30"/>
      <c r="G482" s="29" t="s">
        <v>11</v>
      </c>
      <c r="H482" s="30"/>
      <c r="I482" s="54"/>
      <c r="J482" s="56"/>
      <c r="K482" s="54"/>
    </row>
    <row r="483" spans="1:11" s="31" customFormat="1" ht="15" customHeight="1" x14ac:dyDescent="0.25">
      <c r="A483" s="48"/>
      <c r="B483" s="53"/>
      <c r="C483" s="32" t="s">
        <v>4</v>
      </c>
      <c r="D483" s="30">
        <v>0</v>
      </c>
      <c r="E483" s="32" t="s">
        <v>4</v>
      </c>
      <c r="F483" s="30">
        <v>0</v>
      </c>
      <c r="G483" s="32" t="s">
        <v>4</v>
      </c>
      <c r="H483" s="30">
        <v>0</v>
      </c>
      <c r="I483" s="54"/>
      <c r="J483" s="56"/>
      <c r="K483" s="54"/>
    </row>
    <row r="484" spans="1:11" s="31" customFormat="1" ht="15" customHeight="1" x14ac:dyDescent="0.25">
      <c r="A484" s="48"/>
      <c r="B484" s="53"/>
      <c r="C484" s="32" t="s">
        <v>5</v>
      </c>
      <c r="D484" s="30">
        <v>0</v>
      </c>
      <c r="E484" s="32" t="s">
        <v>5</v>
      </c>
      <c r="F484" s="30">
        <v>0</v>
      </c>
      <c r="G484" s="32" t="s">
        <v>5</v>
      </c>
      <c r="H484" s="30">
        <v>0</v>
      </c>
      <c r="I484" s="54"/>
      <c r="J484" s="56"/>
      <c r="K484" s="54"/>
    </row>
    <row r="485" spans="1:11" s="31" customFormat="1" ht="15" customHeight="1" x14ac:dyDescent="0.25">
      <c r="A485" s="48"/>
      <c r="B485" s="53"/>
      <c r="C485" s="32" t="s">
        <v>6</v>
      </c>
      <c r="D485" s="30">
        <f>363580/1000</f>
        <v>363.58</v>
      </c>
      <c r="E485" s="32" t="s">
        <v>6</v>
      </c>
      <c r="F485" s="30">
        <v>0</v>
      </c>
      <c r="G485" s="32" t="s">
        <v>6</v>
      </c>
      <c r="H485" s="30">
        <v>0</v>
      </c>
      <c r="I485" s="54"/>
      <c r="J485" s="56"/>
      <c r="K485" s="54"/>
    </row>
    <row r="486" spans="1:11" s="31" customFormat="1" ht="15" customHeight="1" x14ac:dyDescent="0.25">
      <c r="A486" s="48"/>
      <c r="B486" s="53"/>
      <c r="C486" s="32" t="s">
        <v>7</v>
      </c>
      <c r="D486" s="30">
        <v>0</v>
      </c>
      <c r="E486" s="32" t="s">
        <v>7</v>
      </c>
      <c r="F486" s="30">
        <v>0</v>
      </c>
      <c r="G486" s="32" t="s">
        <v>7</v>
      </c>
      <c r="H486" s="30">
        <v>0</v>
      </c>
      <c r="I486" s="54"/>
      <c r="J486" s="56"/>
      <c r="K486" s="54"/>
    </row>
    <row r="487" spans="1:11" s="31" customFormat="1" ht="15" customHeight="1" x14ac:dyDescent="0.25">
      <c r="A487" s="48" t="s">
        <v>300</v>
      </c>
      <c r="B487" s="53" t="s">
        <v>216</v>
      </c>
      <c r="C487" s="29" t="s">
        <v>18</v>
      </c>
      <c r="D487" s="30">
        <f>D489+D490+D491+D492</f>
        <v>2079.77</v>
      </c>
      <c r="E487" s="29" t="s">
        <v>18</v>
      </c>
      <c r="F487" s="30">
        <f>F489+F490+F491+F492</f>
        <v>0</v>
      </c>
      <c r="G487" s="29" t="s">
        <v>18</v>
      </c>
      <c r="H487" s="30">
        <f>H489+H490+H491+H492</f>
        <v>0</v>
      </c>
      <c r="I487" s="54" t="s">
        <v>81</v>
      </c>
      <c r="J487" s="56"/>
      <c r="K487" s="54" t="s">
        <v>152</v>
      </c>
    </row>
    <row r="488" spans="1:11" s="31" customFormat="1" ht="15" customHeight="1" x14ac:dyDescent="0.25">
      <c r="A488" s="48"/>
      <c r="B488" s="53"/>
      <c r="C488" s="29" t="s">
        <v>11</v>
      </c>
      <c r="D488" s="30"/>
      <c r="E488" s="29" t="s">
        <v>11</v>
      </c>
      <c r="F488" s="30"/>
      <c r="G488" s="29" t="s">
        <v>11</v>
      </c>
      <c r="H488" s="30"/>
      <c r="I488" s="54"/>
      <c r="J488" s="56"/>
      <c r="K488" s="54"/>
    </row>
    <row r="489" spans="1:11" s="31" customFormat="1" ht="15" customHeight="1" x14ac:dyDescent="0.25">
      <c r="A489" s="48"/>
      <c r="B489" s="53"/>
      <c r="C489" s="32" t="s">
        <v>4</v>
      </c>
      <c r="D489" s="30">
        <v>0</v>
      </c>
      <c r="E489" s="32" t="s">
        <v>4</v>
      </c>
      <c r="F489" s="30">
        <v>0</v>
      </c>
      <c r="G489" s="32" t="s">
        <v>4</v>
      </c>
      <c r="H489" s="30">
        <v>0</v>
      </c>
      <c r="I489" s="54"/>
      <c r="J489" s="56"/>
      <c r="K489" s="54"/>
    </row>
    <row r="490" spans="1:11" s="31" customFormat="1" ht="15" customHeight="1" x14ac:dyDescent="0.25">
      <c r="A490" s="48"/>
      <c r="B490" s="53"/>
      <c r="C490" s="32" t="s">
        <v>5</v>
      </c>
      <c r="D490" s="30">
        <v>0</v>
      </c>
      <c r="E490" s="32" t="s">
        <v>5</v>
      </c>
      <c r="F490" s="30">
        <v>0</v>
      </c>
      <c r="G490" s="32" t="s">
        <v>5</v>
      </c>
      <c r="H490" s="30">
        <v>0</v>
      </c>
      <c r="I490" s="54"/>
      <c r="J490" s="56"/>
      <c r="K490" s="54"/>
    </row>
    <row r="491" spans="1:11" s="31" customFormat="1" ht="15" customHeight="1" x14ac:dyDescent="0.25">
      <c r="A491" s="48"/>
      <c r="B491" s="53"/>
      <c r="C491" s="32" t="s">
        <v>6</v>
      </c>
      <c r="D491" s="30">
        <f>2079770/1000</f>
        <v>2079.77</v>
      </c>
      <c r="E491" s="32" t="s">
        <v>6</v>
      </c>
      <c r="F491" s="30">
        <v>0</v>
      </c>
      <c r="G491" s="32" t="s">
        <v>6</v>
      </c>
      <c r="H491" s="30">
        <v>0</v>
      </c>
      <c r="I491" s="54"/>
      <c r="J491" s="56"/>
      <c r="K491" s="54"/>
    </row>
    <row r="492" spans="1:11" s="31" customFormat="1" ht="15" customHeight="1" x14ac:dyDescent="0.25">
      <c r="A492" s="48"/>
      <c r="B492" s="53"/>
      <c r="C492" s="32" t="s">
        <v>7</v>
      </c>
      <c r="D492" s="30">
        <v>0</v>
      </c>
      <c r="E492" s="32" t="s">
        <v>7</v>
      </c>
      <c r="F492" s="30">
        <v>0</v>
      </c>
      <c r="G492" s="32" t="s">
        <v>7</v>
      </c>
      <c r="H492" s="30">
        <v>0</v>
      </c>
      <c r="I492" s="54"/>
      <c r="J492" s="56"/>
      <c r="K492" s="54"/>
    </row>
    <row r="493" spans="1:11" s="31" customFormat="1" ht="15" customHeight="1" x14ac:dyDescent="0.25">
      <c r="A493" s="48" t="s">
        <v>301</v>
      </c>
      <c r="B493" s="53" t="s">
        <v>217</v>
      </c>
      <c r="C493" s="29" t="s">
        <v>18</v>
      </c>
      <c r="D493" s="30">
        <f>D495+D496+D497+D498</f>
        <v>110</v>
      </c>
      <c r="E493" s="29" t="s">
        <v>18</v>
      </c>
      <c r="F493" s="30">
        <f>F495+F496+F497+F498</f>
        <v>0</v>
      </c>
      <c r="G493" s="29" t="s">
        <v>18</v>
      </c>
      <c r="H493" s="30">
        <f>H495+H496+H497+H498</f>
        <v>0</v>
      </c>
      <c r="I493" s="54" t="s">
        <v>81</v>
      </c>
      <c r="J493" s="56"/>
      <c r="K493" s="54" t="s">
        <v>152</v>
      </c>
    </row>
    <row r="494" spans="1:11" s="31" customFormat="1" ht="15" customHeight="1" x14ac:dyDescent="0.25">
      <c r="A494" s="48"/>
      <c r="B494" s="53"/>
      <c r="C494" s="29" t="s">
        <v>11</v>
      </c>
      <c r="D494" s="30"/>
      <c r="E494" s="29" t="s">
        <v>11</v>
      </c>
      <c r="F494" s="30"/>
      <c r="G494" s="29" t="s">
        <v>11</v>
      </c>
      <c r="H494" s="30"/>
      <c r="I494" s="54"/>
      <c r="J494" s="56"/>
      <c r="K494" s="54"/>
    </row>
    <row r="495" spans="1:11" s="31" customFormat="1" ht="15" customHeight="1" x14ac:dyDescent="0.25">
      <c r="A495" s="48"/>
      <c r="B495" s="53"/>
      <c r="C495" s="32" t="s">
        <v>4</v>
      </c>
      <c r="D495" s="30">
        <v>0</v>
      </c>
      <c r="E495" s="32" t="s">
        <v>4</v>
      </c>
      <c r="F495" s="30">
        <v>0</v>
      </c>
      <c r="G495" s="32" t="s">
        <v>4</v>
      </c>
      <c r="H495" s="30">
        <v>0</v>
      </c>
      <c r="I495" s="54"/>
      <c r="J495" s="56"/>
      <c r="K495" s="54"/>
    </row>
    <row r="496" spans="1:11" s="31" customFormat="1" ht="15" customHeight="1" x14ac:dyDescent="0.25">
      <c r="A496" s="48"/>
      <c r="B496" s="53"/>
      <c r="C496" s="32" t="s">
        <v>5</v>
      </c>
      <c r="D496" s="30">
        <v>0</v>
      </c>
      <c r="E496" s="32" t="s">
        <v>5</v>
      </c>
      <c r="F496" s="30">
        <v>0</v>
      </c>
      <c r="G496" s="32" t="s">
        <v>5</v>
      </c>
      <c r="H496" s="30">
        <v>0</v>
      </c>
      <c r="I496" s="54"/>
      <c r="J496" s="56"/>
      <c r="K496" s="54"/>
    </row>
    <row r="497" spans="1:11" s="31" customFormat="1" ht="15" customHeight="1" x14ac:dyDescent="0.25">
      <c r="A497" s="48"/>
      <c r="B497" s="53"/>
      <c r="C497" s="32" t="s">
        <v>6</v>
      </c>
      <c r="D497" s="30">
        <f>110000/1000</f>
        <v>110</v>
      </c>
      <c r="E497" s="32" t="s">
        <v>6</v>
      </c>
      <c r="F497" s="30">
        <v>0</v>
      </c>
      <c r="G497" s="32" t="s">
        <v>6</v>
      </c>
      <c r="H497" s="30">
        <v>0</v>
      </c>
      <c r="I497" s="54"/>
      <c r="J497" s="56"/>
      <c r="K497" s="54"/>
    </row>
    <row r="498" spans="1:11" s="31" customFormat="1" ht="15" customHeight="1" x14ac:dyDescent="0.25">
      <c r="A498" s="48"/>
      <c r="B498" s="53"/>
      <c r="C498" s="32" t="s">
        <v>7</v>
      </c>
      <c r="D498" s="30">
        <v>0</v>
      </c>
      <c r="E498" s="32" t="s">
        <v>7</v>
      </c>
      <c r="F498" s="30">
        <v>0</v>
      </c>
      <c r="G498" s="32" t="s">
        <v>7</v>
      </c>
      <c r="H498" s="30">
        <v>0</v>
      </c>
      <c r="I498" s="54"/>
      <c r="J498" s="56"/>
      <c r="K498" s="54"/>
    </row>
    <row r="499" spans="1:11" s="31" customFormat="1" ht="15" customHeight="1" x14ac:dyDescent="0.25">
      <c r="A499" s="59" t="s">
        <v>302</v>
      </c>
      <c r="B499" s="60" t="s">
        <v>119</v>
      </c>
      <c r="C499" s="29" t="s">
        <v>18</v>
      </c>
      <c r="D499" s="30">
        <f>D501+D502+D503+D504</f>
        <v>39777.250420000004</v>
      </c>
      <c r="E499" s="29" t="s">
        <v>18</v>
      </c>
      <c r="F499" s="30">
        <f>F501+F502+F503+F504</f>
        <v>12408</v>
      </c>
      <c r="G499" s="29" t="s">
        <v>18</v>
      </c>
      <c r="H499" s="30">
        <f>H501+H502+H503+H504</f>
        <v>11908</v>
      </c>
      <c r="I499" s="54" t="s">
        <v>81</v>
      </c>
      <c r="J499" s="56"/>
      <c r="K499" s="54" t="s">
        <v>153</v>
      </c>
    </row>
    <row r="500" spans="1:11" s="31" customFormat="1" ht="15" customHeight="1" x14ac:dyDescent="0.25">
      <c r="A500" s="59"/>
      <c r="B500" s="60"/>
      <c r="C500" s="29" t="s">
        <v>11</v>
      </c>
      <c r="D500" s="30"/>
      <c r="E500" s="29" t="s">
        <v>11</v>
      </c>
      <c r="F500" s="30"/>
      <c r="G500" s="29" t="s">
        <v>11</v>
      </c>
      <c r="H500" s="30"/>
      <c r="I500" s="54"/>
      <c r="J500" s="56"/>
      <c r="K500" s="54"/>
    </row>
    <row r="501" spans="1:11" s="31" customFormat="1" ht="15" customHeight="1" x14ac:dyDescent="0.25">
      <c r="A501" s="59"/>
      <c r="B501" s="60"/>
      <c r="C501" s="32" t="s">
        <v>4</v>
      </c>
      <c r="D501" s="30">
        <v>0</v>
      </c>
      <c r="E501" s="32" t="s">
        <v>4</v>
      </c>
      <c r="F501" s="30">
        <v>0</v>
      </c>
      <c r="G501" s="32" t="s">
        <v>4</v>
      </c>
      <c r="H501" s="30">
        <v>0</v>
      </c>
      <c r="I501" s="54"/>
      <c r="J501" s="56"/>
      <c r="K501" s="54"/>
    </row>
    <row r="502" spans="1:11" s="31" customFormat="1" ht="15" customHeight="1" x14ac:dyDescent="0.25">
      <c r="A502" s="59"/>
      <c r="B502" s="60"/>
      <c r="C502" s="32" t="s">
        <v>5</v>
      </c>
      <c r="D502" s="30">
        <v>0</v>
      </c>
      <c r="E502" s="32" t="s">
        <v>5</v>
      </c>
      <c r="F502" s="30">
        <v>0</v>
      </c>
      <c r="G502" s="32" t="s">
        <v>5</v>
      </c>
      <c r="H502" s="30">
        <v>0</v>
      </c>
      <c r="I502" s="54"/>
      <c r="J502" s="56"/>
      <c r="K502" s="54"/>
    </row>
    <row r="503" spans="1:11" s="31" customFormat="1" ht="15" customHeight="1" x14ac:dyDescent="0.25">
      <c r="A503" s="59"/>
      <c r="B503" s="60"/>
      <c r="C503" s="32" t="s">
        <v>6</v>
      </c>
      <c r="D503" s="30">
        <f>D509+D563</f>
        <v>39777.250420000004</v>
      </c>
      <c r="E503" s="32" t="s">
        <v>6</v>
      </c>
      <c r="F503" s="30">
        <f>F509+F563</f>
        <v>12408</v>
      </c>
      <c r="G503" s="32" t="s">
        <v>6</v>
      </c>
      <c r="H503" s="30">
        <f>H509+H563</f>
        <v>11908</v>
      </c>
      <c r="I503" s="54"/>
      <c r="J503" s="56"/>
      <c r="K503" s="54"/>
    </row>
    <row r="504" spans="1:11" s="31" customFormat="1" ht="15" customHeight="1" x14ac:dyDescent="0.25">
      <c r="A504" s="59"/>
      <c r="B504" s="60"/>
      <c r="C504" s="32" t="s">
        <v>7</v>
      </c>
      <c r="D504" s="30">
        <v>0</v>
      </c>
      <c r="E504" s="32" t="s">
        <v>7</v>
      </c>
      <c r="F504" s="30">
        <v>0</v>
      </c>
      <c r="G504" s="32" t="s">
        <v>7</v>
      </c>
      <c r="H504" s="30">
        <v>0</v>
      </c>
      <c r="I504" s="54"/>
      <c r="J504" s="56"/>
      <c r="K504" s="54"/>
    </row>
    <row r="505" spans="1:11" s="31" customFormat="1" ht="15" customHeight="1" x14ac:dyDescent="0.25">
      <c r="A505" s="48" t="s">
        <v>303</v>
      </c>
      <c r="B505" s="53" t="s">
        <v>120</v>
      </c>
      <c r="C505" s="29" t="s">
        <v>18</v>
      </c>
      <c r="D505" s="30">
        <f>D507+D508+D509+D510</f>
        <v>5532.9011300000011</v>
      </c>
      <c r="E505" s="29" t="s">
        <v>18</v>
      </c>
      <c r="F505" s="30">
        <f>F507+F508+F509+F510</f>
        <v>2087.3000000000002</v>
      </c>
      <c r="G505" s="29" t="s">
        <v>18</v>
      </c>
      <c r="H505" s="30">
        <f>H507+H508+H509+H510</f>
        <v>1587.3</v>
      </c>
      <c r="I505" s="54" t="s">
        <v>81</v>
      </c>
      <c r="J505" s="56"/>
      <c r="K505" s="54" t="s">
        <v>153</v>
      </c>
    </row>
    <row r="506" spans="1:11" s="31" customFormat="1" ht="15" customHeight="1" x14ac:dyDescent="0.25">
      <c r="A506" s="48"/>
      <c r="B506" s="53"/>
      <c r="C506" s="29" t="s">
        <v>11</v>
      </c>
      <c r="D506" s="30"/>
      <c r="E506" s="29" t="s">
        <v>11</v>
      </c>
      <c r="F506" s="30"/>
      <c r="G506" s="29" t="s">
        <v>11</v>
      </c>
      <c r="H506" s="30"/>
      <c r="I506" s="54"/>
      <c r="J506" s="56"/>
      <c r="K506" s="54"/>
    </row>
    <row r="507" spans="1:11" s="31" customFormat="1" ht="15" customHeight="1" x14ac:dyDescent="0.25">
      <c r="A507" s="48"/>
      <c r="B507" s="53"/>
      <c r="C507" s="32" t="s">
        <v>4</v>
      </c>
      <c r="D507" s="30">
        <v>0</v>
      </c>
      <c r="E507" s="32" t="s">
        <v>4</v>
      </c>
      <c r="F507" s="30">
        <v>0</v>
      </c>
      <c r="G507" s="32" t="s">
        <v>4</v>
      </c>
      <c r="H507" s="30">
        <v>0</v>
      </c>
      <c r="I507" s="54"/>
      <c r="J507" s="56"/>
      <c r="K507" s="54"/>
    </row>
    <row r="508" spans="1:11" s="31" customFormat="1" ht="15" customHeight="1" x14ac:dyDescent="0.25">
      <c r="A508" s="48"/>
      <c r="B508" s="53"/>
      <c r="C508" s="32" t="s">
        <v>5</v>
      </c>
      <c r="D508" s="30">
        <v>0</v>
      </c>
      <c r="E508" s="32" t="s">
        <v>5</v>
      </c>
      <c r="F508" s="30">
        <v>0</v>
      </c>
      <c r="G508" s="32" t="s">
        <v>5</v>
      </c>
      <c r="H508" s="30">
        <v>0</v>
      </c>
      <c r="I508" s="54"/>
      <c r="J508" s="56"/>
      <c r="K508" s="54"/>
    </row>
    <row r="509" spans="1:11" s="31" customFormat="1" ht="15" customHeight="1" x14ac:dyDescent="0.25">
      <c r="A509" s="48"/>
      <c r="B509" s="53"/>
      <c r="C509" s="32" t="s">
        <v>6</v>
      </c>
      <c r="D509" s="30">
        <f>D515+D521+D527+D533+D539+D545+D551+D557</f>
        <v>5532.9011300000011</v>
      </c>
      <c r="E509" s="32" t="s">
        <v>6</v>
      </c>
      <c r="F509" s="30">
        <f>F515+F521+F527+F533+F539+F545+F551+F557</f>
        <v>2087.3000000000002</v>
      </c>
      <c r="G509" s="32" t="s">
        <v>6</v>
      </c>
      <c r="H509" s="30">
        <f>H515+H521+H527+H533+H539+H545+H551+H557</f>
        <v>1587.3</v>
      </c>
      <c r="I509" s="54"/>
      <c r="J509" s="56"/>
      <c r="K509" s="54"/>
    </row>
    <row r="510" spans="1:11" s="31" customFormat="1" ht="15" customHeight="1" x14ac:dyDescent="0.25">
      <c r="A510" s="48"/>
      <c r="B510" s="53"/>
      <c r="C510" s="32" t="s">
        <v>7</v>
      </c>
      <c r="D510" s="30">
        <v>0</v>
      </c>
      <c r="E510" s="32" t="s">
        <v>7</v>
      </c>
      <c r="F510" s="30">
        <v>0</v>
      </c>
      <c r="G510" s="32" t="s">
        <v>7</v>
      </c>
      <c r="H510" s="30">
        <v>0</v>
      </c>
      <c r="I510" s="54"/>
      <c r="J510" s="56"/>
      <c r="K510" s="54"/>
    </row>
    <row r="511" spans="1:11" s="31" customFormat="1" ht="15" customHeight="1" x14ac:dyDescent="0.25">
      <c r="A511" s="48" t="s">
        <v>304</v>
      </c>
      <c r="B511" s="53" t="s">
        <v>190</v>
      </c>
      <c r="C511" s="29" t="s">
        <v>18</v>
      </c>
      <c r="D511" s="30">
        <f>D513+D514+D515+D516</f>
        <v>3628</v>
      </c>
      <c r="E511" s="29" t="s">
        <v>18</v>
      </c>
      <c r="F511" s="30">
        <f>F513+F514+F515+F516</f>
        <v>2087.3000000000002</v>
      </c>
      <c r="G511" s="29" t="s">
        <v>18</v>
      </c>
      <c r="H511" s="30">
        <f>H513+H514+H515+H516</f>
        <v>1587.3</v>
      </c>
      <c r="I511" s="54" t="s">
        <v>81</v>
      </c>
      <c r="J511" s="56"/>
      <c r="K511" s="54" t="s">
        <v>152</v>
      </c>
    </row>
    <row r="512" spans="1:11" s="31" customFormat="1" ht="15" customHeight="1" x14ac:dyDescent="0.25">
      <c r="A512" s="48"/>
      <c r="B512" s="53"/>
      <c r="C512" s="29" t="s">
        <v>11</v>
      </c>
      <c r="D512" s="30"/>
      <c r="E512" s="29" t="s">
        <v>11</v>
      </c>
      <c r="F512" s="30"/>
      <c r="G512" s="29" t="s">
        <v>11</v>
      </c>
      <c r="H512" s="30"/>
      <c r="I512" s="54"/>
      <c r="J512" s="56"/>
      <c r="K512" s="54"/>
    </row>
    <row r="513" spans="1:11" s="31" customFormat="1" ht="15" customHeight="1" x14ac:dyDescent="0.25">
      <c r="A513" s="48"/>
      <c r="B513" s="53"/>
      <c r="C513" s="32" t="s">
        <v>4</v>
      </c>
      <c r="D513" s="30">
        <v>0</v>
      </c>
      <c r="E513" s="32" t="s">
        <v>4</v>
      </c>
      <c r="F513" s="30">
        <v>0</v>
      </c>
      <c r="G513" s="32" t="s">
        <v>4</v>
      </c>
      <c r="H513" s="30">
        <v>0</v>
      </c>
      <c r="I513" s="54"/>
      <c r="J513" s="56"/>
      <c r="K513" s="54"/>
    </row>
    <row r="514" spans="1:11" s="31" customFormat="1" ht="15" customHeight="1" x14ac:dyDescent="0.25">
      <c r="A514" s="48"/>
      <c r="B514" s="53"/>
      <c r="C514" s="32" t="s">
        <v>5</v>
      </c>
      <c r="D514" s="30">
        <v>0</v>
      </c>
      <c r="E514" s="32" t="s">
        <v>5</v>
      </c>
      <c r="F514" s="30">
        <v>0</v>
      </c>
      <c r="G514" s="32" t="s">
        <v>5</v>
      </c>
      <c r="H514" s="30">
        <v>0</v>
      </c>
      <c r="I514" s="54"/>
      <c r="J514" s="56"/>
      <c r="K514" s="54"/>
    </row>
    <row r="515" spans="1:11" s="31" customFormat="1" ht="15" customHeight="1" x14ac:dyDescent="0.25">
      <c r="A515" s="48"/>
      <c r="B515" s="53"/>
      <c r="C515" s="32" t="s">
        <v>6</v>
      </c>
      <c r="D515" s="30">
        <f>3628000/1000</f>
        <v>3628</v>
      </c>
      <c r="E515" s="32" t="s">
        <v>6</v>
      </c>
      <c r="F515" s="30">
        <f>2087300/1000</f>
        <v>2087.3000000000002</v>
      </c>
      <c r="G515" s="32" t="s">
        <v>6</v>
      </c>
      <c r="H515" s="30">
        <f>1587300/1000</f>
        <v>1587.3</v>
      </c>
      <c r="I515" s="54"/>
      <c r="J515" s="56"/>
      <c r="K515" s="54"/>
    </row>
    <row r="516" spans="1:11" s="31" customFormat="1" ht="15" customHeight="1" x14ac:dyDescent="0.25">
      <c r="A516" s="48"/>
      <c r="B516" s="53"/>
      <c r="C516" s="32" t="s">
        <v>7</v>
      </c>
      <c r="D516" s="30">
        <v>0</v>
      </c>
      <c r="E516" s="32" t="s">
        <v>7</v>
      </c>
      <c r="F516" s="30">
        <v>0</v>
      </c>
      <c r="G516" s="32" t="s">
        <v>7</v>
      </c>
      <c r="H516" s="30">
        <v>0</v>
      </c>
      <c r="I516" s="54"/>
      <c r="J516" s="56"/>
      <c r="K516" s="54"/>
    </row>
    <row r="517" spans="1:11" s="31" customFormat="1" ht="15" customHeight="1" x14ac:dyDescent="0.25">
      <c r="A517" s="48" t="s">
        <v>305</v>
      </c>
      <c r="B517" s="53" t="s">
        <v>218</v>
      </c>
      <c r="C517" s="29" t="s">
        <v>18</v>
      </c>
      <c r="D517" s="30">
        <f>D519+D520+D521+D522</f>
        <v>375.86</v>
      </c>
      <c r="E517" s="29" t="s">
        <v>18</v>
      </c>
      <c r="F517" s="30">
        <f>F519+F520+F521+F522</f>
        <v>0</v>
      </c>
      <c r="G517" s="29" t="s">
        <v>18</v>
      </c>
      <c r="H517" s="30">
        <f>H519+H520+H521+H522</f>
        <v>0</v>
      </c>
      <c r="I517" s="54" t="s">
        <v>81</v>
      </c>
      <c r="J517" s="56"/>
      <c r="K517" s="54" t="s">
        <v>152</v>
      </c>
    </row>
    <row r="518" spans="1:11" s="31" customFormat="1" ht="15" customHeight="1" x14ac:dyDescent="0.25">
      <c r="A518" s="48"/>
      <c r="B518" s="53"/>
      <c r="C518" s="29" t="s">
        <v>11</v>
      </c>
      <c r="D518" s="30"/>
      <c r="E518" s="29" t="s">
        <v>11</v>
      </c>
      <c r="F518" s="30"/>
      <c r="G518" s="29" t="s">
        <v>11</v>
      </c>
      <c r="H518" s="30"/>
      <c r="I518" s="54"/>
      <c r="J518" s="56"/>
      <c r="K518" s="54"/>
    </row>
    <row r="519" spans="1:11" s="31" customFormat="1" ht="15" customHeight="1" x14ac:dyDescent="0.25">
      <c r="A519" s="48"/>
      <c r="B519" s="53"/>
      <c r="C519" s="32" t="s">
        <v>4</v>
      </c>
      <c r="D519" s="30">
        <v>0</v>
      </c>
      <c r="E519" s="32" t="s">
        <v>4</v>
      </c>
      <c r="F519" s="30">
        <v>0</v>
      </c>
      <c r="G519" s="32" t="s">
        <v>4</v>
      </c>
      <c r="H519" s="30">
        <v>0</v>
      </c>
      <c r="I519" s="54"/>
      <c r="J519" s="56"/>
      <c r="K519" s="54"/>
    </row>
    <row r="520" spans="1:11" s="31" customFormat="1" ht="15" customHeight="1" x14ac:dyDescent="0.25">
      <c r="A520" s="48"/>
      <c r="B520" s="53"/>
      <c r="C520" s="32" t="s">
        <v>5</v>
      </c>
      <c r="D520" s="30">
        <v>0</v>
      </c>
      <c r="E520" s="32" t="s">
        <v>5</v>
      </c>
      <c r="F520" s="30">
        <v>0</v>
      </c>
      <c r="G520" s="32" t="s">
        <v>5</v>
      </c>
      <c r="H520" s="30">
        <v>0</v>
      </c>
      <c r="I520" s="54"/>
      <c r="J520" s="56"/>
      <c r="K520" s="54"/>
    </row>
    <row r="521" spans="1:11" s="31" customFormat="1" ht="15" customHeight="1" x14ac:dyDescent="0.25">
      <c r="A521" s="48"/>
      <c r="B521" s="53"/>
      <c r="C521" s="32" t="s">
        <v>6</v>
      </c>
      <c r="D521" s="30">
        <f>375860/1000</f>
        <v>375.86</v>
      </c>
      <c r="E521" s="32" t="s">
        <v>6</v>
      </c>
      <c r="F521" s="30">
        <v>0</v>
      </c>
      <c r="G521" s="32" t="s">
        <v>6</v>
      </c>
      <c r="H521" s="30">
        <v>0</v>
      </c>
      <c r="I521" s="54"/>
      <c r="J521" s="56"/>
      <c r="K521" s="54"/>
    </row>
    <row r="522" spans="1:11" s="31" customFormat="1" ht="15" customHeight="1" x14ac:dyDescent="0.25">
      <c r="A522" s="48"/>
      <c r="B522" s="53"/>
      <c r="C522" s="32" t="s">
        <v>7</v>
      </c>
      <c r="D522" s="30">
        <v>0</v>
      </c>
      <c r="E522" s="32" t="s">
        <v>7</v>
      </c>
      <c r="F522" s="30">
        <v>0</v>
      </c>
      <c r="G522" s="32" t="s">
        <v>7</v>
      </c>
      <c r="H522" s="30">
        <v>0</v>
      </c>
      <c r="I522" s="54"/>
      <c r="J522" s="56"/>
      <c r="K522" s="54"/>
    </row>
    <row r="523" spans="1:11" s="31" customFormat="1" ht="15" customHeight="1" x14ac:dyDescent="0.25">
      <c r="A523" s="48" t="s">
        <v>306</v>
      </c>
      <c r="B523" s="53" t="s">
        <v>219</v>
      </c>
      <c r="C523" s="29" t="s">
        <v>18</v>
      </c>
      <c r="D523" s="30">
        <f>D525+D526+D527+D528</f>
        <v>184</v>
      </c>
      <c r="E523" s="29" t="s">
        <v>18</v>
      </c>
      <c r="F523" s="30">
        <f>F525+F526+F527+F528</f>
        <v>0</v>
      </c>
      <c r="G523" s="29" t="s">
        <v>18</v>
      </c>
      <c r="H523" s="30">
        <f>H525+H526+H527+H528</f>
        <v>0</v>
      </c>
      <c r="I523" s="54" t="s">
        <v>81</v>
      </c>
      <c r="J523" s="56"/>
      <c r="K523" s="54" t="s">
        <v>152</v>
      </c>
    </row>
    <row r="524" spans="1:11" s="31" customFormat="1" ht="15" customHeight="1" x14ac:dyDescent="0.25">
      <c r="A524" s="48"/>
      <c r="B524" s="53"/>
      <c r="C524" s="29" t="s">
        <v>11</v>
      </c>
      <c r="D524" s="30"/>
      <c r="E524" s="29" t="s">
        <v>11</v>
      </c>
      <c r="F524" s="30"/>
      <c r="G524" s="29" t="s">
        <v>11</v>
      </c>
      <c r="H524" s="30"/>
      <c r="I524" s="54"/>
      <c r="J524" s="56"/>
      <c r="K524" s="54"/>
    </row>
    <row r="525" spans="1:11" s="31" customFormat="1" ht="15" customHeight="1" x14ac:dyDescent="0.25">
      <c r="A525" s="48"/>
      <c r="B525" s="53"/>
      <c r="C525" s="32" t="s">
        <v>4</v>
      </c>
      <c r="D525" s="30">
        <v>0</v>
      </c>
      <c r="E525" s="32" t="s">
        <v>4</v>
      </c>
      <c r="F525" s="30">
        <v>0</v>
      </c>
      <c r="G525" s="32" t="s">
        <v>4</v>
      </c>
      <c r="H525" s="30">
        <v>0</v>
      </c>
      <c r="I525" s="54"/>
      <c r="J525" s="56"/>
      <c r="K525" s="54"/>
    </row>
    <row r="526" spans="1:11" s="31" customFormat="1" ht="15" customHeight="1" x14ac:dyDescent="0.25">
      <c r="A526" s="48"/>
      <c r="B526" s="53"/>
      <c r="C526" s="32" t="s">
        <v>5</v>
      </c>
      <c r="D526" s="30">
        <v>0</v>
      </c>
      <c r="E526" s="32" t="s">
        <v>5</v>
      </c>
      <c r="F526" s="30">
        <v>0</v>
      </c>
      <c r="G526" s="32" t="s">
        <v>5</v>
      </c>
      <c r="H526" s="30">
        <v>0</v>
      </c>
      <c r="I526" s="54"/>
      <c r="J526" s="56"/>
      <c r="K526" s="54"/>
    </row>
    <row r="527" spans="1:11" s="31" customFormat="1" ht="15" customHeight="1" x14ac:dyDescent="0.25">
      <c r="A527" s="48"/>
      <c r="B527" s="53"/>
      <c r="C527" s="32" t="s">
        <v>6</v>
      </c>
      <c r="D527" s="30">
        <f>184000/1000</f>
        <v>184</v>
      </c>
      <c r="E527" s="32" t="s">
        <v>6</v>
      </c>
      <c r="F527" s="30">
        <v>0</v>
      </c>
      <c r="G527" s="32" t="s">
        <v>6</v>
      </c>
      <c r="H527" s="30">
        <v>0</v>
      </c>
      <c r="I527" s="54"/>
      <c r="J527" s="56"/>
      <c r="K527" s="54"/>
    </row>
    <row r="528" spans="1:11" s="31" customFormat="1" ht="15" customHeight="1" x14ac:dyDescent="0.25">
      <c r="A528" s="48"/>
      <c r="B528" s="53"/>
      <c r="C528" s="32" t="s">
        <v>7</v>
      </c>
      <c r="D528" s="30">
        <v>0</v>
      </c>
      <c r="E528" s="32" t="s">
        <v>7</v>
      </c>
      <c r="F528" s="30">
        <v>0</v>
      </c>
      <c r="G528" s="32" t="s">
        <v>7</v>
      </c>
      <c r="H528" s="30">
        <v>0</v>
      </c>
      <c r="I528" s="54"/>
      <c r="J528" s="56"/>
      <c r="K528" s="54"/>
    </row>
    <row r="529" spans="1:11" s="31" customFormat="1" ht="15" customHeight="1" x14ac:dyDescent="0.25">
      <c r="A529" s="48" t="s">
        <v>307</v>
      </c>
      <c r="B529" s="53" t="s">
        <v>220</v>
      </c>
      <c r="C529" s="29" t="s">
        <v>18</v>
      </c>
      <c r="D529" s="30">
        <f>D531+D532+D533+D534</f>
        <v>57.818899999999999</v>
      </c>
      <c r="E529" s="29" t="s">
        <v>18</v>
      </c>
      <c r="F529" s="30">
        <f>F531+F532+F533+F534</f>
        <v>0</v>
      </c>
      <c r="G529" s="29" t="s">
        <v>18</v>
      </c>
      <c r="H529" s="30">
        <f>H531+H532+H533+H534</f>
        <v>0</v>
      </c>
      <c r="I529" s="54" t="s">
        <v>81</v>
      </c>
      <c r="J529" s="56"/>
      <c r="K529" s="54" t="s">
        <v>152</v>
      </c>
    </row>
    <row r="530" spans="1:11" s="31" customFormat="1" ht="15" customHeight="1" x14ac:dyDescent="0.25">
      <c r="A530" s="48"/>
      <c r="B530" s="53"/>
      <c r="C530" s="29" t="s">
        <v>11</v>
      </c>
      <c r="D530" s="30"/>
      <c r="E530" s="29" t="s">
        <v>11</v>
      </c>
      <c r="F530" s="30"/>
      <c r="G530" s="29" t="s">
        <v>11</v>
      </c>
      <c r="H530" s="30"/>
      <c r="I530" s="54"/>
      <c r="J530" s="56"/>
      <c r="K530" s="54"/>
    </row>
    <row r="531" spans="1:11" s="31" customFormat="1" ht="15" customHeight="1" x14ac:dyDescent="0.25">
      <c r="A531" s="48"/>
      <c r="B531" s="53"/>
      <c r="C531" s="32" t="s">
        <v>4</v>
      </c>
      <c r="D531" s="30">
        <v>0</v>
      </c>
      <c r="E531" s="32" t="s">
        <v>4</v>
      </c>
      <c r="F531" s="30">
        <v>0</v>
      </c>
      <c r="G531" s="32" t="s">
        <v>4</v>
      </c>
      <c r="H531" s="30">
        <v>0</v>
      </c>
      <c r="I531" s="54"/>
      <c r="J531" s="56"/>
      <c r="K531" s="54"/>
    </row>
    <row r="532" spans="1:11" s="31" customFormat="1" ht="15" customHeight="1" x14ac:dyDescent="0.25">
      <c r="A532" s="48"/>
      <c r="B532" s="53"/>
      <c r="C532" s="32" t="s">
        <v>5</v>
      </c>
      <c r="D532" s="30">
        <v>0</v>
      </c>
      <c r="E532" s="32" t="s">
        <v>5</v>
      </c>
      <c r="F532" s="30">
        <v>0</v>
      </c>
      <c r="G532" s="32" t="s">
        <v>5</v>
      </c>
      <c r="H532" s="30">
        <v>0</v>
      </c>
      <c r="I532" s="54"/>
      <c r="J532" s="56"/>
      <c r="K532" s="54"/>
    </row>
    <row r="533" spans="1:11" s="31" customFormat="1" ht="15" customHeight="1" x14ac:dyDescent="0.25">
      <c r="A533" s="48"/>
      <c r="B533" s="53"/>
      <c r="C533" s="32" t="s">
        <v>6</v>
      </c>
      <c r="D533" s="30">
        <f>57818.9/1000</f>
        <v>57.818899999999999</v>
      </c>
      <c r="E533" s="32" t="s">
        <v>6</v>
      </c>
      <c r="F533" s="30">
        <v>0</v>
      </c>
      <c r="G533" s="32" t="s">
        <v>6</v>
      </c>
      <c r="H533" s="30">
        <v>0</v>
      </c>
      <c r="I533" s="54"/>
      <c r="J533" s="56"/>
      <c r="K533" s="54"/>
    </row>
    <row r="534" spans="1:11" s="31" customFormat="1" ht="15" customHeight="1" x14ac:dyDescent="0.25">
      <c r="A534" s="48"/>
      <c r="B534" s="53"/>
      <c r="C534" s="32" t="s">
        <v>7</v>
      </c>
      <c r="D534" s="30">
        <v>0</v>
      </c>
      <c r="E534" s="32" t="s">
        <v>7</v>
      </c>
      <c r="F534" s="30">
        <v>0</v>
      </c>
      <c r="G534" s="32" t="s">
        <v>7</v>
      </c>
      <c r="H534" s="30">
        <v>0</v>
      </c>
      <c r="I534" s="54"/>
      <c r="J534" s="56"/>
      <c r="K534" s="54"/>
    </row>
    <row r="535" spans="1:11" s="31" customFormat="1" ht="15" customHeight="1" x14ac:dyDescent="0.25">
      <c r="A535" s="48" t="s">
        <v>308</v>
      </c>
      <c r="B535" s="53" t="s">
        <v>221</v>
      </c>
      <c r="C535" s="29" t="s">
        <v>18</v>
      </c>
      <c r="D535" s="30">
        <f>D537+D538+D539+D540</f>
        <v>277.09323000000001</v>
      </c>
      <c r="E535" s="29" t="s">
        <v>18</v>
      </c>
      <c r="F535" s="30">
        <f>F537+F538+F539+F540</f>
        <v>0</v>
      </c>
      <c r="G535" s="29" t="s">
        <v>18</v>
      </c>
      <c r="H535" s="30">
        <f>H537+H538+H539+H540</f>
        <v>0</v>
      </c>
      <c r="I535" s="54" t="s">
        <v>81</v>
      </c>
      <c r="J535" s="56"/>
      <c r="K535" s="54" t="s">
        <v>152</v>
      </c>
    </row>
    <row r="536" spans="1:11" s="31" customFormat="1" ht="15" customHeight="1" x14ac:dyDescent="0.25">
      <c r="A536" s="48"/>
      <c r="B536" s="53"/>
      <c r="C536" s="29" t="s">
        <v>11</v>
      </c>
      <c r="D536" s="30"/>
      <c r="E536" s="29" t="s">
        <v>11</v>
      </c>
      <c r="F536" s="30"/>
      <c r="G536" s="29" t="s">
        <v>11</v>
      </c>
      <c r="H536" s="30"/>
      <c r="I536" s="54"/>
      <c r="J536" s="56"/>
      <c r="K536" s="54"/>
    </row>
    <row r="537" spans="1:11" s="31" customFormat="1" ht="15" customHeight="1" x14ac:dyDescent="0.25">
      <c r="A537" s="48"/>
      <c r="B537" s="53"/>
      <c r="C537" s="32" t="s">
        <v>4</v>
      </c>
      <c r="D537" s="30">
        <v>0</v>
      </c>
      <c r="E537" s="32" t="s">
        <v>4</v>
      </c>
      <c r="F537" s="30">
        <v>0</v>
      </c>
      <c r="G537" s="32" t="s">
        <v>4</v>
      </c>
      <c r="H537" s="30">
        <v>0</v>
      </c>
      <c r="I537" s="54"/>
      <c r="J537" s="56"/>
      <c r="K537" s="54"/>
    </row>
    <row r="538" spans="1:11" s="31" customFormat="1" ht="15" customHeight="1" x14ac:dyDescent="0.25">
      <c r="A538" s="48"/>
      <c r="B538" s="53"/>
      <c r="C538" s="32" t="s">
        <v>5</v>
      </c>
      <c r="D538" s="30">
        <v>0</v>
      </c>
      <c r="E538" s="32" t="s">
        <v>5</v>
      </c>
      <c r="F538" s="30">
        <v>0</v>
      </c>
      <c r="G538" s="32" t="s">
        <v>5</v>
      </c>
      <c r="H538" s="30">
        <v>0</v>
      </c>
      <c r="I538" s="54"/>
      <c r="J538" s="56"/>
      <c r="K538" s="54"/>
    </row>
    <row r="539" spans="1:11" s="31" customFormat="1" ht="15" customHeight="1" x14ac:dyDescent="0.25">
      <c r="A539" s="48"/>
      <c r="B539" s="53"/>
      <c r="C539" s="32" t="s">
        <v>6</v>
      </c>
      <c r="D539" s="30">
        <f>277093.23/1000</f>
        <v>277.09323000000001</v>
      </c>
      <c r="E539" s="32" t="s">
        <v>6</v>
      </c>
      <c r="F539" s="30">
        <v>0</v>
      </c>
      <c r="G539" s="32" t="s">
        <v>6</v>
      </c>
      <c r="H539" s="30">
        <v>0</v>
      </c>
      <c r="I539" s="54"/>
      <c r="J539" s="56"/>
      <c r="K539" s="54"/>
    </row>
    <row r="540" spans="1:11" s="31" customFormat="1" ht="15" customHeight="1" x14ac:dyDescent="0.25">
      <c r="A540" s="48"/>
      <c r="B540" s="53"/>
      <c r="C540" s="32" t="s">
        <v>7</v>
      </c>
      <c r="D540" s="30">
        <v>0</v>
      </c>
      <c r="E540" s="32" t="s">
        <v>7</v>
      </c>
      <c r="F540" s="30">
        <v>0</v>
      </c>
      <c r="G540" s="32" t="s">
        <v>7</v>
      </c>
      <c r="H540" s="30">
        <v>0</v>
      </c>
      <c r="I540" s="54"/>
      <c r="J540" s="56"/>
      <c r="K540" s="54"/>
    </row>
    <row r="541" spans="1:11" s="31" customFormat="1" ht="15" customHeight="1" x14ac:dyDescent="0.25">
      <c r="A541" s="48" t="s">
        <v>309</v>
      </c>
      <c r="B541" s="53" t="s">
        <v>222</v>
      </c>
      <c r="C541" s="29" t="s">
        <v>18</v>
      </c>
      <c r="D541" s="30">
        <f>D543+D544+D545+D546</f>
        <v>228</v>
      </c>
      <c r="E541" s="29" t="s">
        <v>18</v>
      </c>
      <c r="F541" s="30">
        <f>F543+F544+F545+F546</f>
        <v>0</v>
      </c>
      <c r="G541" s="29" t="s">
        <v>18</v>
      </c>
      <c r="H541" s="30">
        <f>H543+H544+H545+H546</f>
        <v>0</v>
      </c>
      <c r="I541" s="54" t="s">
        <v>81</v>
      </c>
      <c r="J541" s="56"/>
      <c r="K541" s="54" t="s">
        <v>152</v>
      </c>
    </row>
    <row r="542" spans="1:11" s="31" customFormat="1" ht="15" customHeight="1" x14ac:dyDescent="0.25">
      <c r="A542" s="48"/>
      <c r="B542" s="53"/>
      <c r="C542" s="29" t="s">
        <v>11</v>
      </c>
      <c r="D542" s="30"/>
      <c r="E542" s="29" t="s">
        <v>11</v>
      </c>
      <c r="F542" s="30"/>
      <c r="G542" s="29" t="s">
        <v>11</v>
      </c>
      <c r="H542" s="30"/>
      <c r="I542" s="54"/>
      <c r="J542" s="56"/>
      <c r="K542" s="54"/>
    </row>
    <row r="543" spans="1:11" s="31" customFormat="1" ht="15" customHeight="1" x14ac:dyDescent="0.25">
      <c r="A543" s="48"/>
      <c r="B543" s="53"/>
      <c r="C543" s="32" t="s">
        <v>4</v>
      </c>
      <c r="D543" s="30">
        <v>0</v>
      </c>
      <c r="E543" s="32" t="s">
        <v>4</v>
      </c>
      <c r="F543" s="30">
        <v>0</v>
      </c>
      <c r="G543" s="32" t="s">
        <v>4</v>
      </c>
      <c r="H543" s="30">
        <v>0</v>
      </c>
      <c r="I543" s="54"/>
      <c r="J543" s="56"/>
      <c r="K543" s="54"/>
    </row>
    <row r="544" spans="1:11" s="31" customFormat="1" ht="15" customHeight="1" x14ac:dyDescent="0.25">
      <c r="A544" s="48"/>
      <c r="B544" s="53"/>
      <c r="C544" s="32" t="s">
        <v>5</v>
      </c>
      <c r="D544" s="30">
        <v>0</v>
      </c>
      <c r="E544" s="32" t="s">
        <v>5</v>
      </c>
      <c r="F544" s="30">
        <v>0</v>
      </c>
      <c r="G544" s="32" t="s">
        <v>5</v>
      </c>
      <c r="H544" s="30">
        <v>0</v>
      </c>
      <c r="I544" s="54"/>
      <c r="J544" s="56"/>
      <c r="K544" s="54"/>
    </row>
    <row r="545" spans="1:11" s="31" customFormat="1" ht="15" customHeight="1" x14ac:dyDescent="0.25">
      <c r="A545" s="48"/>
      <c r="B545" s="53"/>
      <c r="C545" s="32" t="s">
        <v>6</v>
      </c>
      <c r="D545" s="30">
        <f>228000/1000</f>
        <v>228</v>
      </c>
      <c r="E545" s="32" t="s">
        <v>6</v>
      </c>
      <c r="F545" s="30">
        <v>0</v>
      </c>
      <c r="G545" s="32" t="s">
        <v>6</v>
      </c>
      <c r="H545" s="30">
        <v>0</v>
      </c>
      <c r="I545" s="54"/>
      <c r="J545" s="56"/>
      <c r="K545" s="54"/>
    </row>
    <row r="546" spans="1:11" s="31" customFormat="1" ht="15" customHeight="1" x14ac:dyDescent="0.25">
      <c r="A546" s="48"/>
      <c r="B546" s="53"/>
      <c r="C546" s="32" t="s">
        <v>7</v>
      </c>
      <c r="D546" s="30">
        <v>0</v>
      </c>
      <c r="E546" s="32" t="s">
        <v>7</v>
      </c>
      <c r="F546" s="30">
        <v>0</v>
      </c>
      <c r="G546" s="32" t="s">
        <v>7</v>
      </c>
      <c r="H546" s="30">
        <v>0</v>
      </c>
      <c r="I546" s="54"/>
      <c r="J546" s="56"/>
      <c r="K546" s="54"/>
    </row>
    <row r="547" spans="1:11" s="31" customFormat="1" ht="15" customHeight="1" x14ac:dyDescent="0.25">
      <c r="A547" s="48" t="s">
        <v>310</v>
      </c>
      <c r="B547" s="53" t="s">
        <v>223</v>
      </c>
      <c r="C547" s="29" t="s">
        <v>18</v>
      </c>
      <c r="D547" s="30">
        <f>D549+D550+D551+D552</f>
        <v>186</v>
      </c>
      <c r="E547" s="29" t="s">
        <v>18</v>
      </c>
      <c r="F547" s="30">
        <f>F549+F550+F551+F552</f>
        <v>0</v>
      </c>
      <c r="G547" s="29" t="s">
        <v>18</v>
      </c>
      <c r="H547" s="30">
        <f>H549+H550+H551+H552</f>
        <v>0</v>
      </c>
      <c r="I547" s="54" t="s">
        <v>81</v>
      </c>
      <c r="J547" s="56"/>
      <c r="K547" s="54" t="s">
        <v>152</v>
      </c>
    </row>
    <row r="548" spans="1:11" s="31" customFormat="1" ht="15" customHeight="1" x14ac:dyDescent="0.25">
      <c r="A548" s="48"/>
      <c r="B548" s="53"/>
      <c r="C548" s="29" t="s">
        <v>11</v>
      </c>
      <c r="D548" s="30"/>
      <c r="E548" s="29" t="s">
        <v>11</v>
      </c>
      <c r="F548" s="30"/>
      <c r="G548" s="29" t="s">
        <v>11</v>
      </c>
      <c r="H548" s="30"/>
      <c r="I548" s="54"/>
      <c r="J548" s="56"/>
      <c r="K548" s="54"/>
    </row>
    <row r="549" spans="1:11" s="31" customFormat="1" ht="15" customHeight="1" x14ac:dyDescent="0.25">
      <c r="A549" s="48"/>
      <c r="B549" s="53"/>
      <c r="C549" s="32" t="s">
        <v>4</v>
      </c>
      <c r="D549" s="30">
        <v>0</v>
      </c>
      <c r="E549" s="32" t="s">
        <v>4</v>
      </c>
      <c r="F549" s="30">
        <v>0</v>
      </c>
      <c r="G549" s="32" t="s">
        <v>4</v>
      </c>
      <c r="H549" s="30">
        <v>0</v>
      </c>
      <c r="I549" s="54"/>
      <c r="J549" s="56"/>
      <c r="K549" s="54"/>
    </row>
    <row r="550" spans="1:11" s="31" customFormat="1" ht="15" customHeight="1" x14ac:dyDescent="0.25">
      <c r="A550" s="48"/>
      <c r="B550" s="53"/>
      <c r="C550" s="32" t="s">
        <v>5</v>
      </c>
      <c r="D550" s="30">
        <v>0</v>
      </c>
      <c r="E550" s="32" t="s">
        <v>5</v>
      </c>
      <c r="F550" s="30">
        <v>0</v>
      </c>
      <c r="G550" s="32" t="s">
        <v>5</v>
      </c>
      <c r="H550" s="30">
        <v>0</v>
      </c>
      <c r="I550" s="54"/>
      <c r="J550" s="56"/>
      <c r="K550" s="54"/>
    </row>
    <row r="551" spans="1:11" s="31" customFormat="1" ht="15" customHeight="1" x14ac:dyDescent="0.25">
      <c r="A551" s="48"/>
      <c r="B551" s="53"/>
      <c r="C551" s="32" t="s">
        <v>6</v>
      </c>
      <c r="D551" s="30">
        <f>186000/1000</f>
        <v>186</v>
      </c>
      <c r="E551" s="32" t="s">
        <v>6</v>
      </c>
      <c r="F551" s="30">
        <v>0</v>
      </c>
      <c r="G551" s="32" t="s">
        <v>6</v>
      </c>
      <c r="H551" s="30">
        <v>0</v>
      </c>
      <c r="I551" s="54"/>
      <c r="J551" s="56"/>
      <c r="K551" s="54"/>
    </row>
    <row r="552" spans="1:11" s="31" customFormat="1" ht="15" customHeight="1" x14ac:dyDescent="0.25">
      <c r="A552" s="48"/>
      <c r="B552" s="53"/>
      <c r="C552" s="32" t="s">
        <v>7</v>
      </c>
      <c r="D552" s="30">
        <v>0</v>
      </c>
      <c r="E552" s="32" t="s">
        <v>7</v>
      </c>
      <c r="F552" s="30">
        <v>0</v>
      </c>
      <c r="G552" s="32" t="s">
        <v>7</v>
      </c>
      <c r="H552" s="30">
        <v>0</v>
      </c>
      <c r="I552" s="54"/>
      <c r="J552" s="56"/>
      <c r="K552" s="54"/>
    </row>
    <row r="553" spans="1:11" s="31" customFormat="1" ht="15" customHeight="1" x14ac:dyDescent="0.25">
      <c r="A553" s="48" t="s">
        <v>311</v>
      </c>
      <c r="B553" s="53" t="s">
        <v>224</v>
      </c>
      <c r="C553" s="29" t="s">
        <v>18</v>
      </c>
      <c r="D553" s="30">
        <f>D555+D556+D557+D558</f>
        <v>596.12900000000002</v>
      </c>
      <c r="E553" s="29" t="s">
        <v>18</v>
      </c>
      <c r="F553" s="30">
        <f>F555+F556+F557+F558</f>
        <v>0</v>
      </c>
      <c r="G553" s="29" t="s">
        <v>18</v>
      </c>
      <c r="H553" s="30">
        <f>H555+H556+H557+H558</f>
        <v>0</v>
      </c>
      <c r="I553" s="54" t="s">
        <v>81</v>
      </c>
      <c r="J553" s="56"/>
      <c r="K553" s="54" t="s">
        <v>152</v>
      </c>
    </row>
    <row r="554" spans="1:11" s="31" customFormat="1" ht="15" customHeight="1" x14ac:dyDescent="0.25">
      <c r="A554" s="48"/>
      <c r="B554" s="53"/>
      <c r="C554" s="29" t="s">
        <v>11</v>
      </c>
      <c r="D554" s="30"/>
      <c r="E554" s="29" t="s">
        <v>11</v>
      </c>
      <c r="F554" s="30"/>
      <c r="G554" s="29" t="s">
        <v>11</v>
      </c>
      <c r="H554" s="30"/>
      <c r="I554" s="54"/>
      <c r="J554" s="56"/>
      <c r="K554" s="54"/>
    </row>
    <row r="555" spans="1:11" s="31" customFormat="1" ht="15" customHeight="1" x14ac:dyDescent="0.25">
      <c r="A555" s="48"/>
      <c r="B555" s="53"/>
      <c r="C555" s="32" t="s">
        <v>4</v>
      </c>
      <c r="D555" s="30">
        <v>0</v>
      </c>
      <c r="E555" s="32" t="s">
        <v>4</v>
      </c>
      <c r="F555" s="30">
        <v>0</v>
      </c>
      <c r="G555" s="32" t="s">
        <v>4</v>
      </c>
      <c r="H555" s="30">
        <v>0</v>
      </c>
      <c r="I555" s="54"/>
      <c r="J555" s="56"/>
      <c r="K555" s="54"/>
    </row>
    <row r="556" spans="1:11" s="31" customFormat="1" ht="15" customHeight="1" x14ac:dyDescent="0.25">
      <c r="A556" s="48"/>
      <c r="B556" s="53"/>
      <c r="C556" s="32" t="s">
        <v>5</v>
      </c>
      <c r="D556" s="30">
        <v>0</v>
      </c>
      <c r="E556" s="32" t="s">
        <v>5</v>
      </c>
      <c r="F556" s="30">
        <v>0</v>
      </c>
      <c r="G556" s="32" t="s">
        <v>5</v>
      </c>
      <c r="H556" s="30">
        <v>0</v>
      </c>
      <c r="I556" s="54"/>
      <c r="J556" s="56"/>
      <c r="K556" s="54"/>
    </row>
    <row r="557" spans="1:11" s="31" customFormat="1" ht="15" customHeight="1" x14ac:dyDescent="0.25">
      <c r="A557" s="48"/>
      <c r="B557" s="53"/>
      <c r="C557" s="32" t="s">
        <v>6</v>
      </c>
      <c r="D557" s="30">
        <f>596129/1000</f>
        <v>596.12900000000002</v>
      </c>
      <c r="E557" s="32" t="s">
        <v>6</v>
      </c>
      <c r="F557" s="30">
        <v>0</v>
      </c>
      <c r="G557" s="32" t="s">
        <v>6</v>
      </c>
      <c r="H557" s="30">
        <v>0</v>
      </c>
      <c r="I557" s="54"/>
      <c r="J557" s="56"/>
      <c r="K557" s="54"/>
    </row>
    <row r="558" spans="1:11" s="31" customFormat="1" ht="15" customHeight="1" x14ac:dyDescent="0.25">
      <c r="A558" s="48"/>
      <c r="B558" s="53"/>
      <c r="C558" s="32" t="s">
        <v>7</v>
      </c>
      <c r="D558" s="30">
        <v>0</v>
      </c>
      <c r="E558" s="32" t="s">
        <v>7</v>
      </c>
      <c r="F558" s="30">
        <v>0</v>
      </c>
      <c r="G558" s="32" t="s">
        <v>7</v>
      </c>
      <c r="H558" s="30">
        <v>0</v>
      </c>
      <c r="I558" s="54"/>
      <c r="J558" s="56"/>
      <c r="K558" s="54"/>
    </row>
    <row r="559" spans="1:11" s="31" customFormat="1" ht="15" customHeight="1" x14ac:dyDescent="0.25">
      <c r="A559" s="48" t="s">
        <v>312</v>
      </c>
      <c r="B559" s="53" t="s">
        <v>121</v>
      </c>
      <c r="C559" s="29" t="s">
        <v>18</v>
      </c>
      <c r="D559" s="30">
        <f>D561+D562+D563+D564</f>
        <v>34244.349290000006</v>
      </c>
      <c r="E559" s="29" t="s">
        <v>18</v>
      </c>
      <c r="F559" s="30">
        <f>F561+F562+F563+F564</f>
        <v>10320.700000000001</v>
      </c>
      <c r="G559" s="29" t="s">
        <v>18</v>
      </c>
      <c r="H559" s="30">
        <f>H561+H562+H563+H564</f>
        <v>10320.700000000001</v>
      </c>
      <c r="I559" s="54" t="s">
        <v>81</v>
      </c>
      <c r="J559" s="56"/>
      <c r="K559" s="54" t="s">
        <v>153</v>
      </c>
    </row>
    <row r="560" spans="1:11" s="31" customFormat="1" ht="15" customHeight="1" x14ac:dyDescent="0.25">
      <c r="A560" s="48"/>
      <c r="B560" s="53"/>
      <c r="C560" s="29" t="s">
        <v>11</v>
      </c>
      <c r="D560" s="30"/>
      <c r="E560" s="29" t="s">
        <v>11</v>
      </c>
      <c r="F560" s="30"/>
      <c r="G560" s="29" t="s">
        <v>11</v>
      </c>
      <c r="H560" s="30"/>
      <c r="I560" s="54"/>
      <c r="J560" s="56"/>
      <c r="K560" s="54"/>
    </row>
    <row r="561" spans="1:11" s="31" customFormat="1" ht="15" customHeight="1" x14ac:dyDescent="0.25">
      <c r="A561" s="48"/>
      <c r="B561" s="53"/>
      <c r="C561" s="32" t="s">
        <v>4</v>
      </c>
      <c r="D561" s="30">
        <v>0</v>
      </c>
      <c r="E561" s="32" t="s">
        <v>4</v>
      </c>
      <c r="F561" s="30">
        <v>0</v>
      </c>
      <c r="G561" s="32" t="s">
        <v>4</v>
      </c>
      <c r="H561" s="30">
        <v>0</v>
      </c>
      <c r="I561" s="54"/>
      <c r="J561" s="56"/>
      <c r="K561" s="54"/>
    </row>
    <row r="562" spans="1:11" s="31" customFormat="1" ht="15" customHeight="1" x14ac:dyDescent="0.25">
      <c r="A562" s="48"/>
      <c r="B562" s="53"/>
      <c r="C562" s="32" t="s">
        <v>5</v>
      </c>
      <c r="D562" s="30">
        <v>0</v>
      </c>
      <c r="E562" s="32" t="s">
        <v>5</v>
      </c>
      <c r="F562" s="30">
        <v>0</v>
      </c>
      <c r="G562" s="32" t="s">
        <v>5</v>
      </c>
      <c r="H562" s="30">
        <v>0</v>
      </c>
      <c r="I562" s="54"/>
      <c r="J562" s="56"/>
      <c r="K562" s="54"/>
    </row>
    <row r="563" spans="1:11" s="31" customFormat="1" ht="15" customHeight="1" x14ac:dyDescent="0.25">
      <c r="A563" s="48"/>
      <c r="B563" s="53"/>
      <c r="C563" s="32" t="s">
        <v>6</v>
      </c>
      <c r="D563" s="30">
        <f>D569+D575+D581+D587+D593+D599+D605+D611+D617+D623</f>
        <v>34244.349290000006</v>
      </c>
      <c r="E563" s="32" t="s">
        <v>6</v>
      </c>
      <c r="F563" s="30">
        <f>F569+F575+F581+F587+F593+F599+F605+F611+F617+F623</f>
        <v>10320.700000000001</v>
      </c>
      <c r="G563" s="32" t="s">
        <v>6</v>
      </c>
      <c r="H563" s="30">
        <f>H569+H575+H581+H587+H593+H599+H605+H611+H617+H623</f>
        <v>10320.700000000001</v>
      </c>
      <c r="I563" s="54"/>
      <c r="J563" s="56"/>
      <c r="K563" s="54"/>
    </row>
    <row r="564" spans="1:11" s="31" customFormat="1" ht="15" customHeight="1" x14ac:dyDescent="0.25">
      <c r="A564" s="48"/>
      <c r="B564" s="53"/>
      <c r="C564" s="32" t="s">
        <v>7</v>
      </c>
      <c r="D564" s="30">
        <v>0</v>
      </c>
      <c r="E564" s="32" t="s">
        <v>7</v>
      </c>
      <c r="F564" s="30">
        <v>0</v>
      </c>
      <c r="G564" s="32" t="s">
        <v>7</v>
      </c>
      <c r="H564" s="30">
        <v>0</v>
      </c>
      <c r="I564" s="54"/>
      <c r="J564" s="56"/>
      <c r="K564" s="54"/>
    </row>
    <row r="565" spans="1:11" s="31" customFormat="1" ht="15.75" customHeight="1" x14ac:dyDescent="0.25">
      <c r="A565" s="48" t="s">
        <v>313</v>
      </c>
      <c r="B565" s="53" t="s">
        <v>190</v>
      </c>
      <c r="C565" s="29" t="s">
        <v>18</v>
      </c>
      <c r="D565" s="30">
        <f>D567+D568+D569+D570</f>
        <v>25161.9</v>
      </c>
      <c r="E565" s="29" t="s">
        <v>18</v>
      </c>
      <c r="F565" s="30">
        <f>F567+F568+F569+F570</f>
        <v>10320.700000000001</v>
      </c>
      <c r="G565" s="29" t="s">
        <v>18</v>
      </c>
      <c r="H565" s="30">
        <f>H567+H568+H569+H570</f>
        <v>10320.700000000001</v>
      </c>
      <c r="I565" s="54" t="s">
        <v>81</v>
      </c>
      <c r="J565" s="56"/>
      <c r="K565" s="54" t="s">
        <v>152</v>
      </c>
    </row>
    <row r="566" spans="1:11" s="31" customFormat="1" ht="15.75" customHeight="1" x14ac:dyDescent="0.25">
      <c r="A566" s="48"/>
      <c r="B566" s="53"/>
      <c r="C566" s="29" t="s">
        <v>11</v>
      </c>
      <c r="D566" s="30"/>
      <c r="E566" s="29" t="s">
        <v>11</v>
      </c>
      <c r="F566" s="30"/>
      <c r="G566" s="29" t="s">
        <v>11</v>
      </c>
      <c r="H566" s="30"/>
      <c r="I566" s="54"/>
      <c r="J566" s="56"/>
      <c r="K566" s="54"/>
    </row>
    <row r="567" spans="1:11" s="31" customFormat="1" ht="15.75" customHeight="1" x14ac:dyDescent="0.25">
      <c r="A567" s="48"/>
      <c r="B567" s="53"/>
      <c r="C567" s="32" t="s">
        <v>4</v>
      </c>
      <c r="D567" s="30">
        <v>0</v>
      </c>
      <c r="E567" s="32" t="s">
        <v>4</v>
      </c>
      <c r="F567" s="30">
        <v>0</v>
      </c>
      <c r="G567" s="32" t="s">
        <v>4</v>
      </c>
      <c r="H567" s="30">
        <v>0</v>
      </c>
      <c r="I567" s="54"/>
      <c r="J567" s="56"/>
      <c r="K567" s="54"/>
    </row>
    <row r="568" spans="1:11" s="31" customFormat="1" ht="15.75" customHeight="1" x14ac:dyDescent="0.25">
      <c r="A568" s="48"/>
      <c r="B568" s="53"/>
      <c r="C568" s="32" t="s">
        <v>5</v>
      </c>
      <c r="D568" s="30">
        <v>0</v>
      </c>
      <c r="E568" s="32" t="s">
        <v>5</v>
      </c>
      <c r="F568" s="30">
        <v>0</v>
      </c>
      <c r="G568" s="32" t="s">
        <v>5</v>
      </c>
      <c r="H568" s="30">
        <v>0</v>
      </c>
      <c r="I568" s="54"/>
      <c r="J568" s="56"/>
      <c r="K568" s="54"/>
    </row>
    <row r="569" spans="1:11" s="31" customFormat="1" ht="15.75" customHeight="1" x14ac:dyDescent="0.25">
      <c r="A569" s="48"/>
      <c r="B569" s="53"/>
      <c r="C569" s="32" t="s">
        <v>6</v>
      </c>
      <c r="D569" s="30">
        <f>25161900/1000</f>
        <v>25161.9</v>
      </c>
      <c r="E569" s="32" t="s">
        <v>6</v>
      </c>
      <c r="F569" s="30">
        <f>10320700/1000</f>
        <v>10320.700000000001</v>
      </c>
      <c r="G569" s="32" t="s">
        <v>6</v>
      </c>
      <c r="H569" s="30">
        <f>10320700/1000</f>
        <v>10320.700000000001</v>
      </c>
      <c r="I569" s="54"/>
      <c r="J569" s="56"/>
      <c r="K569" s="54"/>
    </row>
    <row r="570" spans="1:11" s="31" customFormat="1" ht="15.75" customHeight="1" x14ac:dyDescent="0.25">
      <c r="A570" s="48"/>
      <c r="B570" s="53"/>
      <c r="C570" s="32" t="s">
        <v>7</v>
      </c>
      <c r="D570" s="30">
        <v>0</v>
      </c>
      <c r="E570" s="32" t="s">
        <v>7</v>
      </c>
      <c r="F570" s="30">
        <v>0</v>
      </c>
      <c r="G570" s="32" t="s">
        <v>7</v>
      </c>
      <c r="H570" s="30">
        <v>0</v>
      </c>
      <c r="I570" s="54"/>
      <c r="J570" s="56"/>
      <c r="K570" s="54"/>
    </row>
    <row r="571" spans="1:11" s="31" customFormat="1" ht="15.75" customHeight="1" x14ac:dyDescent="0.25">
      <c r="A571" s="48" t="s">
        <v>314</v>
      </c>
      <c r="B571" s="53" t="s">
        <v>225</v>
      </c>
      <c r="C571" s="29" t="s">
        <v>18</v>
      </c>
      <c r="D571" s="30">
        <f>D573+D574+D575+D576</f>
        <v>1415.54</v>
      </c>
      <c r="E571" s="29" t="s">
        <v>18</v>
      </c>
      <c r="F571" s="30">
        <f>F573+F574+F575+F576</f>
        <v>0</v>
      </c>
      <c r="G571" s="29" t="s">
        <v>18</v>
      </c>
      <c r="H571" s="30">
        <f>H573+H574+H575+H576</f>
        <v>0</v>
      </c>
      <c r="I571" s="54" t="s">
        <v>81</v>
      </c>
      <c r="J571" s="56"/>
      <c r="K571" s="54" t="s">
        <v>152</v>
      </c>
    </row>
    <row r="572" spans="1:11" s="31" customFormat="1" ht="15.75" customHeight="1" x14ac:dyDescent="0.25">
      <c r="A572" s="48"/>
      <c r="B572" s="53"/>
      <c r="C572" s="29" t="s">
        <v>11</v>
      </c>
      <c r="D572" s="30"/>
      <c r="E572" s="29" t="s">
        <v>11</v>
      </c>
      <c r="F572" s="30"/>
      <c r="G572" s="29" t="s">
        <v>11</v>
      </c>
      <c r="H572" s="30"/>
      <c r="I572" s="54"/>
      <c r="J572" s="56"/>
      <c r="K572" s="54"/>
    </row>
    <row r="573" spans="1:11" s="31" customFormat="1" ht="15.75" customHeight="1" x14ac:dyDescent="0.25">
      <c r="A573" s="48"/>
      <c r="B573" s="53"/>
      <c r="C573" s="32" t="s">
        <v>4</v>
      </c>
      <c r="D573" s="30">
        <v>0</v>
      </c>
      <c r="E573" s="32" t="s">
        <v>4</v>
      </c>
      <c r="F573" s="30">
        <v>0</v>
      </c>
      <c r="G573" s="32" t="s">
        <v>4</v>
      </c>
      <c r="H573" s="30">
        <v>0</v>
      </c>
      <c r="I573" s="54"/>
      <c r="J573" s="56"/>
      <c r="K573" s="54"/>
    </row>
    <row r="574" spans="1:11" s="31" customFormat="1" ht="15.75" customHeight="1" x14ac:dyDescent="0.25">
      <c r="A574" s="48"/>
      <c r="B574" s="53"/>
      <c r="C574" s="32" t="s">
        <v>5</v>
      </c>
      <c r="D574" s="30">
        <v>0</v>
      </c>
      <c r="E574" s="32" t="s">
        <v>5</v>
      </c>
      <c r="F574" s="30">
        <v>0</v>
      </c>
      <c r="G574" s="32" t="s">
        <v>5</v>
      </c>
      <c r="H574" s="30">
        <v>0</v>
      </c>
      <c r="I574" s="54"/>
      <c r="J574" s="56"/>
      <c r="K574" s="54"/>
    </row>
    <row r="575" spans="1:11" s="31" customFormat="1" ht="15.75" customHeight="1" x14ac:dyDescent="0.25">
      <c r="A575" s="48"/>
      <c r="B575" s="53"/>
      <c r="C575" s="32" t="s">
        <v>6</v>
      </c>
      <c r="D575" s="30">
        <f>1415540/1000</f>
        <v>1415.54</v>
      </c>
      <c r="E575" s="32" t="s">
        <v>6</v>
      </c>
      <c r="F575" s="30">
        <v>0</v>
      </c>
      <c r="G575" s="32" t="s">
        <v>6</v>
      </c>
      <c r="H575" s="30">
        <v>0</v>
      </c>
      <c r="I575" s="54"/>
      <c r="J575" s="56"/>
      <c r="K575" s="54"/>
    </row>
    <row r="576" spans="1:11" s="31" customFormat="1" ht="15.75" customHeight="1" x14ac:dyDescent="0.25">
      <c r="A576" s="48"/>
      <c r="B576" s="53"/>
      <c r="C576" s="32" t="s">
        <v>7</v>
      </c>
      <c r="D576" s="30">
        <v>0</v>
      </c>
      <c r="E576" s="32" t="s">
        <v>7</v>
      </c>
      <c r="F576" s="30">
        <v>0</v>
      </c>
      <c r="G576" s="32" t="s">
        <v>7</v>
      </c>
      <c r="H576" s="30">
        <v>0</v>
      </c>
      <c r="I576" s="54"/>
      <c r="J576" s="56"/>
      <c r="K576" s="54"/>
    </row>
    <row r="577" spans="1:11" s="31" customFormat="1" ht="15.75" customHeight="1" x14ac:dyDescent="0.25">
      <c r="A577" s="48" t="s">
        <v>315</v>
      </c>
      <c r="B577" s="53" t="s">
        <v>226</v>
      </c>
      <c r="C577" s="29" t="s">
        <v>18</v>
      </c>
      <c r="D577" s="30">
        <f>D579+D580+D581+D582</f>
        <v>1859.27</v>
      </c>
      <c r="E577" s="29" t="s">
        <v>18</v>
      </c>
      <c r="F577" s="30">
        <f>F579+F580+F581+F582</f>
        <v>0</v>
      </c>
      <c r="G577" s="29" t="s">
        <v>18</v>
      </c>
      <c r="H577" s="30">
        <f>H579+H580+H581+H582</f>
        <v>0</v>
      </c>
      <c r="I577" s="54" t="s">
        <v>81</v>
      </c>
      <c r="J577" s="56"/>
      <c r="K577" s="54" t="s">
        <v>152</v>
      </c>
    </row>
    <row r="578" spans="1:11" s="31" customFormat="1" ht="15.75" customHeight="1" x14ac:dyDescent="0.25">
      <c r="A578" s="48"/>
      <c r="B578" s="53"/>
      <c r="C578" s="29" t="s">
        <v>11</v>
      </c>
      <c r="D578" s="30"/>
      <c r="E578" s="29" t="s">
        <v>11</v>
      </c>
      <c r="F578" s="30"/>
      <c r="G578" s="29" t="s">
        <v>11</v>
      </c>
      <c r="H578" s="30"/>
      <c r="I578" s="54"/>
      <c r="J578" s="56"/>
      <c r="K578" s="54"/>
    </row>
    <row r="579" spans="1:11" s="31" customFormat="1" ht="15.75" customHeight="1" x14ac:dyDescent="0.25">
      <c r="A579" s="48"/>
      <c r="B579" s="53"/>
      <c r="C579" s="32" t="s">
        <v>4</v>
      </c>
      <c r="D579" s="30">
        <v>0</v>
      </c>
      <c r="E579" s="32" t="s">
        <v>4</v>
      </c>
      <c r="F579" s="30">
        <v>0</v>
      </c>
      <c r="G579" s="32" t="s">
        <v>4</v>
      </c>
      <c r="H579" s="30">
        <v>0</v>
      </c>
      <c r="I579" s="54"/>
      <c r="J579" s="56"/>
      <c r="K579" s="54"/>
    </row>
    <row r="580" spans="1:11" s="31" customFormat="1" ht="15.75" customHeight="1" x14ac:dyDescent="0.25">
      <c r="A580" s="48"/>
      <c r="B580" s="53"/>
      <c r="C580" s="32" t="s">
        <v>5</v>
      </c>
      <c r="D580" s="30">
        <v>0</v>
      </c>
      <c r="E580" s="32" t="s">
        <v>5</v>
      </c>
      <c r="F580" s="30">
        <v>0</v>
      </c>
      <c r="G580" s="32" t="s">
        <v>5</v>
      </c>
      <c r="H580" s="30">
        <v>0</v>
      </c>
      <c r="I580" s="54"/>
      <c r="J580" s="56"/>
      <c r="K580" s="54"/>
    </row>
    <row r="581" spans="1:11" s="31" customFormat="1" ht="15.75" customHeight="1" x14ac:dyDescent="0.25">
      <c r="A581" s="48"/>
      <c r="B581" s="53"/>
      <c r="C581" s="32" t="s">
        <v>6</v>
      </c>
      <c r="D581" s="30">
        <f>1859270/1000</f>
        <v>1859.27</v>
      </c>
      <c r="E581" s="32" t="s">
        <v>6</v>
      </c>
      <c r="F581" s="30">
        <v>0</v>
      </c>
      <c r="G581" s="32" t="s">
        <v>6</v>
      </c>
      <c r="H581" s="30">
        <v>0</v>
      </c>
      <c r="I581" s="54"/>
      <c r="J581" s="56"/>
      <c r="K581" s="54"/>
    </row>
    <row r="582" spans="1:11" s="31" customFormat="1" ht="15.75" customHeight="1" x14ac:dyDescent="0.25">
      <c r="A582" s="48"/>
      <c r="B582" s="53"/>
      <c r="C582" s="32" t="s">
        <v>7</v>
      </c>
      <c r="D582" s="30">
        <v>0</v>
      </c>
      <c r="E582" s="32" t="s">
        <v>7</v>
      </c>
      <c r="F582" s="30">
        <v>0</v>
      </c>
      <c r="G582" s="32" t="s">
        <v>7</v>
      </c>
      <c r="H582" s="30">
        <v>0</v>
      </c>
      <c r="I582" s="54"/>
      <c r="J582" s="56"/>
      <c r="K582" s="54"/>
    </row>
    <row r="583" spans="1:11" s="31" customFormat="1" ht="15.75" customHeight="1" x14ac:dyDescent="0.25">
      <c r="A583" s="48" t="s">
        <v>316</v>
      </c>
      <c r="B583" s="53" t="s">
        <v>227</v>
      </c>
      <c r="C583" s="29" t="s">
        <v>18</v>
      </c>
      <c r="D583" s="30">
        <f>D585+D586+D587+D588</f>
        <v>1383.99</v>
      </c>
      <c r="E583" s="29" t="s">
        <v>18</v>
      </c>
      <c r="F583" s="30">
        <f>F585+F586+F587+F588</f>
        <v>0</v>
      </c>
      <c r="G583" s="29" t="s">
        <v>18</v>
      </c>
      <c r="H583" s="30">
        <f>H585+H586+H587+H588</f>
        <v>0</v>
      </c>
      <c r="I583" s="54" t="s">
        <v>81</v>
      </c>
      <c r="J583" s="56"/>
      <c r="K583" s="54" t="s">
        <v>152</v>
      </c>
    </row>
    <row r="584" spans="1:11" s="31" customFormat="1" ht="15.75" customHeight="1" x14ac:dyDescent="0.25">
      <c r="A584" s="48"/>
      <c r="B584" s="53"/>
      <c r="C584" s="29" t="s">
        <v>11</v>
      </c>
      <c r="D584" s="30"/>
      <c r="E584" s="29" t="s">
        <v>11</v>
      </c>
      <c r="F584" s="30"/>
      <c r="G584" s="29" t="s">
        <v>11</v>
      </c>
      <c r="H584" s="30"/>
      <c r="I584" s="54"/>
      <c r="J584" s="56"/>
      <c r="K584" s="54"/>
    </row>
    <row r="585" spans="1:11" s="31" customFormat="1" ht="15.75" customHeight="1" x14ac:dyDescent="0.25">
      <c r="A585" s="48"/>
      <c r="B585" s="53"/>
      <c r="C585" s="32" t="s">
        <v>4</v>
      </c>
      <c r="D585" s="30">
        <v>0</v>
      </c>
      <c r="E585" s="32" t="s">
        <v>4</v>
      </c>
      <c r="F585" s="30">
        <v>0</v>
      </c>
      <c r="G585" s="32" t="s">
        <v>4</v>
      </c>
      <c r="H585" s="30">
        <v>0</v>
      </c>
      <c r="I585" s="54"/>
      <c r="J585" s="56"/>
      <c r="K585" s="54"/>
    </row>
    <row r="586" spans="1:11" s="31" customFormat="1" ht="15.75" customHeight="1" x14ac:dyDescent="0.25">
      <c r="A586" s="48"/>
      <c r="B586" s="53"/>
      <c r="C586" s="32" t="s">
        <v>5</v>
      </c>
      <c r="D586" s="30">
        <v>0</v>
      </c>
      <c r="E586" s="32" t="s">
        <v>5</v>
      </c>
      <c r="F586" s="30">
        <v>0</v>
      </c>
      <c r="G586" s="32" t="s">
        <v>5</v>
      </c>
      <c r="H586" s="30">
        <v>0</v>
      </c>
      <c r="I586" s="54"/>
      <c r="J586" s="56"/>
      <c r="K586" s="54"/>
    </row>
    <row r="587" spans="1:11" s="31" customFormat="1" ht="15.75" customHeight="1" x14ac:dyDescent="0.25">
      <c r="A587" s="48"/>
      <c r="B587" s="53"/>
      <c r="C587" s="32" t="s">
        <v>6</v>
      </c>
      <c r="D587" s="30">
        <f>1383990/1000</f>
        <v>1383.99</v>
      </c>
      <c r="E587" s="32" t="s">
        <v>6</v>
      </c>
      <c r="F587" s="30">
        <v>0</v>
      </c>
      <c r="G587" s="32" t="s">
        <v>6</v>
      </c>
      <c r="H587" s="30">
        <v>0</v>
      </c>
      <c r="I587" s="54"/>
      <c r="J587" s="56"/>
      <c r="K587" s="54"/>
    </row>
    <row r="588" spans="1:11" s="31" customFormat="1" ht="15.75" customHeight="1" x14ac:dyDescent="0.25">
      <c r="A588" s="48"/>
      <c r="B588" s="53"/>
      <c r="C588" s="32" t="s">
        <v>7</v>
      </c>
      <c r="D588" s="30">
        <v>0</v>
      </c>
      <c r="E588" s="32" t="s">
        <v>7</v>
      </c>
      <c r="F588" s="30">
        <v>0</v>
      </c>
      <c r="G588" s="32" t="s">
        <v>7</v>
      </c>
      <c r="H588" s="30">
        <v>0</v>
      </c>
      <c r="I588" s="54"/>
      <c r="J588" s="56"/>
      <c r="K588" s="54"/>
    </row>
    <row r="589" spans="1:11" s="31" customFormat="1" ht="15.75" customHeight="1" x14ac:dyDescent="0.25">
      <c r="A589" s="48" t="s">
        <v>317</v>
      </c>
      <c r="B589" s="53" t="s">
        <v>228</v>
      </c>
      <c r="C589" s="29" t="s">
        <v>18</v>
      </c>
      <c r="D589" s="30">
        <f>D591+D592+D593+D594</f>
        <v>3522</v>
      </c>
      <c r="E589" s="29" t="s">
        <v>18</v>
      </c>
      <c r="F589" s="30">
        <f>F591+F592+F593+F594</f>
        <v>0</v>
      </c>
      <c r="G589" s="29" t="s">
        <v>18</v>
      </c>
      <c r="H589" s="30">
        <f>H591+H592+H593+H594</f>
        <v>0</v>
      </c>
      <c r="I589" s="54" t="s">
        <v>81</v>
      </c>
      <c r="J589" s="56"/>
      <c r="K589" s="54" t="s">
        <v>152</v>
      </c>
    </row>
    <row r="590" spans="1:11" s="31" customFormat="1" ht="15.75" customHeight="1" x14ac:dyDescent="0.25">
      <c r="A590" s="48"/>
      <c r="B590" s="53"/>
      <c r="C590" s="29" t="s">
        <v>11</v>
      </c>
      <c r="D590" s="30"/>
      <c r="E590" s="29" t="s">
        <v>11</v>
      </c>
      <c r="F590" s="30"/>
      <c r="G590" s="29" t="s">
        <v>11</v>
      </c>
      <c r="H590" s="30"/>
      <c r="I590" s="54"/>
      <c r="J590" s="56"/>
      <c r="K590" s="54"/>
    </row>
    <row r="591" spans="1:11" s="31" customFormat="1" ht="15.75" customHeight="1" x14ac:dyDescent="0.25">
      <c r="A591" s="48"/>
      <c r="B591" s="53"/>
      <c r="C591" s="32" t="s">
        <v>4</v>
      </c>
      <c r="D591" s="30">
        <v>0</v>
      </c>
      <c r="E591" s="32" t="s">
        <v>4</v>
      </c>
      <c r="F591" s="30">
        <v>0</v>
      </c>
      <c r="G591" s="32" t="s">
        <v>4</v>
      </c>
      <c r="H591" s="30">
        <v>0</v>
      </c>
      <c r="I591" s="54"/>
      <c r="J591" s="56"/>
      <c r="K591" s="54"/>
    </row>
    <row r="592" spans="1:11" s="31" customFormat="1" ht="15.75" customHeight="1" x14ac:dyDescent="0.25">
      <c r="A592" s="48"/>
      <c r="B592" s="53"/>
      <c r="C592" s="32" t="s">
        <v>5</v>
      </c>
      <c r="D592" s="30">
        <v>0</v>
      </c>
      <c r="E592" s="32" t="s">
        <v>5</v>
      </c>
      <c r="F592" s="30">
        <v>0</v>
      </c>
      <c r="G592" s="32" t="s">
        <v>5</v>
      </c>
      <c r="H592" s="30">
        <v>0</v>
      </c>
      <c r="I592" s="54"/>
      <c r="J592" s="56"/>
      <c r="K592" s="54"/>
    </row>
    <row r="593" spans="1:11" s="31" customFormat="1" ht="15.75" customHeight="1" x14ac:dyDescent="0.25">
      <c r="A593" s="48"/>
      <c r="B593" s="53"/>
      <c r="C593" s="32" t="s">
        <v>6</v>
      </c>
      <c r="D593" s="30">
        <f>3522000/1000</f>
        <v>3522</v>
      </c>
      <c r="E593" s="32" t="s">
        <v>6</v>
      </c>
      <c r="F593" s="30">
        <v>0</v>
      </c>
      <c r="G593" s="32" t="s">
        <v>6</v>
      </c>
      <c r="H593" s="30">
        <v>0</v>
      </c>
      <c r="I593" s="54"/>
      <c r="J593" s="56"/>
      <c r="K593" s="54"/>
    </row>
    <row r="594" spans="1:11" s="31" customFormat="1" ht="15.75" customHeight="1" x14ac:dyDescent="0.25">
      <c r="A594" s="48"/>
      <c r="B594" s="53"/>
      <c r="C594" s="32" t="s">
        <v>7</v>
      </c>
      <c r="D594" s="30">
        <v>0</v>
      </c>
      <c r="E594" s="32" t="s">
        <v>7</v>
      </c>
      <c r="F594" s="30">
        <v>0</v>
      </c>
      <c r="G594" s="32" t="s">
        <v>7</v>
      </c>
      <c r="H594" s="30">
        <v>0</v>
      </c>
      <c r="I594" s="54"/>
      <c r="J594" s="56"/>
      <c r="K594" s="54"/>
    </row>
    <row r="595" spans="1:11" s="31" customFormat="1" ht="15.75" customHeight="1" x14ac:dyDescent="0.25">
      <c r="A595" s="48" t="s">
        <v>318</v>
      </c>
      <c r="B595" s="53" t="s">
        <v>229</v>
      </c>
      <c r="C595" s="29" t="s">
        <v>18</v>
      </c>
      <c r="D595" s="30">
        <f>D597+D598+D599+D600</f>
        <v>199.37700000000001</v>
      </c>
      <c r="E595" s="29" t="s">
        <v>18</v>
      </c>
      <c r="F595" s="30">
        <f>F597+F598+F599+F600</f>
        <v>0</v>
      </c>
      <c r="G595" s="29" t="s">
        <v>18</v>
      </c>
      <c r="H595" s="30">
        <f>H597+H598+H599+H600</f>
        <v>0</v>
      </c>
      <c r="I595" s="54" t="s">
        <v>81</v>
      </c>
      <c r="J595" s="56"/>
      <c r="K595" s="54" t="s">
        <v>152</v>
      </c>
    </row>
    <row r="596" spans="1:11" s="31" customFormat="1" ht="15.75" customHeight="1" x14ac:dyDescent="0.25">
      <c r="A596" s="48"/>
      <c r="B596" s="53"/>
      <c r="C596" s="29" t="s">
        <v>11</v>
      </c>
      <c r="D596" s="30"/>
      <c r="E596" s="29" t="s">
        <v>11</v>
      </c>
      <c r="F596" s="30"/>
      <c r="G596" s="29" t="s">
        <v>11</v>
      </c>
      <c r="H596" s="30"/>
      <c r="I596" s="54"/>
      <c r="J596" s="56"/>
      <c r="K596" s="54"/>
    </row>
    <row r="597" spans="1:11" s="31" customFormat="1" ht="15.75" customHeight="1" x14ac:dyDescent="0.25">
      <c r="A597" s="48"/>
      <c r="B597" s="53"/>
      <c r="C597" s="32" t="s">
        <v>4</v>
      </c>
      <c r="D597" s="30">
        <v>0</v>
      </c>
      <c r="E597" s="32" t="s">
        <v>4</v>
      </c>
      <c r="F597" s="30">
        <v>0</v>
      </c>
      <c r="G597" s="32" t="s">
        <v>4</v>
      </c>
      <c r="H597" s="30">
        <v>0</v>
      </c>
      <c r="I597" s="54"/>
      <c r="J597" s="56"/>
      <c r="K597" s="54"/>
    </row>
    <row r="598" spans="1:11" s="31" customFormat="1" ht="15.75" customHeight="1" x14ac:dyDescent="0.25">
      <c r="A598" s="48"/>
      <c r="B598" s="53"/>
      <c r="C598" s="32" t="s">
        <v>5</v>
      </c>
      <c r="D598" s="30">
        <v>0</v>
      </c>
      <c r="E598" s="32" t="s">
        <v>5</v>
      </c>
      <c r="F598" s="30">
        <v>0</v>
      </c>
      <c r="G598" s="32" t="s">
        <v>5</v>
      </c>
      <c r="H598" s="30">
        <v>0</v>
      </c>
      <c r="I598" s="54"/>
      <c r="J598" s="56"/>
      <c r="K598" s="54"/>
    </row>
    <row r="599" spans="1:11" s="31" customFormat="1" ht="15.75" customHeight="1" x14ac:dyDescent="0.25">
      <c r="A599" s="48"/>
      <c r="B599" s="53"/>
      <c r="C599" s="32" t="s">
        <v>6</v>
      </c>
      <c r="D599" s="30">
        <f>199377/1000</f>
        <v>199.37700000000001</v>
      </c>
      <c r="E599" s="32" t="s">
        <v>6</v>
      </c>
      <c r="F599" s="30">
        <v>0</v>
      </c>
      <c r="G599" s="32" t="s">
        <v>6</v>
      </c>
      <c r="H599" s="30">
        <v>0</v>
      </c>
      <c r="I599" s="54"/>
      <c r="J599" s="56"/>
      <c r="K599" s="54"/>
    </row>
    <row r="600" spans="1:11" s="31" customFormat="1" ht="15.75" customHeight="1" x14ac:dyDescent="0.25">
      <c r="A600" s="48"/>
      <c r="B600" s="53"/>
      <c r="C600" s="32" t="s">
        <v>7</v>
      </c>
      <c r="D600" s="30">
        <v>0</v>
      </c>
      <c r="E600" s="32" t="s">
        <v>7</v>
      </c>
      <c r="F600" s="30">
        <v>0</v>
      </c>
      <c r="G600" s="32" t="s">
        <v>7</v>
      </c>
      <c r="H600" s="30">
        <v>0</v>
      </c>
      <c r="I600" s="54"/>
      <c r="J600" s="56"/>
      <c r="K600" s="54"/>
    </row>
    <row r="601" spans="1:11" s="31" customFormat="1" ht="15.75" customHeight="1" x14ac:dyDescent="0.25">
      <c r="A601" s="48" t="s">
        <v>319</v>
      </c>
      <c r="B601" s="53" t="s">
        <v>230</v>
      </c>
      <c r="C601" s="29" t="s">
        <v>18</v>
      </c>
      <c r="D601" s="30">
        <f>D603+D604+D605+D606</f>
        <v>311.59500000000003</v>
      </c>
      <c r="E601" s="29" t="s">
        <v>18</v>
      </c>
      <c r="F601" s="30">
        <f>F603+F604+F605+F606</f>
        <v>0</v>
      </c>
      <c r="G601" s="29" t="s">
        <v>18</v>
      </c>
      <c r="H601" s="30">
        <f>H603+H604+H605+H606</f>
        <v>0</v>
      </c>
      <c r="I601" s="54" t="s">
        <v>81</v>
      </c>
      <c r="J601" s="56"/>
      <c r="K601" s="54" t="s">
        <v>152</v>
      </c>
    </row>
    <row r="602" spans="1:11" s="31" customFormat="1" ht="15.75" customHeight="1" x14ac:dyDescent="0.25">
      <c r="A602" s="48"/>
      <c r="B602" s="53"/>
      <c r="C602" s="29" t="s">
        <v>11</v>
      </c>
      <c r="D602" s="30"/>
      <c r="E602" s="29" t="s">
        <v>11</v>
      </c>
      <c r="F602" s="30"/>
      <c r="G602" s="29" t="s">
        <v>11</v>
      </c>
      <c r="H602" s="30"/>
      <c r="I602" s="54"/>
      <c r="J602" s="56"/>
      <c r="K602" s="54"/>
    </row>
    <row r="603" spans="1:11" s="31" customFormat="1" ht="15.75" customHeight="1" x14ac:dyDescent="0.25">
      <c r="A603" s="48"/>
      <c r="B603" s="53"/>
      <c r="C603" s="32" t="s">
        <v>4</v>
      </c>
      <c r="D603" s="30">
        <v>0</v>
      </c>
      <c r="E603" s="32" t="s">
        <v>4</v>
      </c>
      <c r="F603" s="30">
        <v>0</v>
      </c>
      <c r="G603" s="32" t="s">
        <v>4</v>
      </c>
      <c r="H603" s="30">
        <v>0</v>
      </c>
      <c r="I603" s="54"/>
      <c r="J603" s="56"/>
      <c r="K603" s="54"/>
    </row>
    <row r="604" spans="1:11" s="31" customFormat="1" ht="15.75" customHeight="1" x14ac:dyDescent="0.25">
      <c r="A604" s="48"/>
      <c r="B604" s="53"/>
      <c r="C604" s="32" t="s">
        <v>5</v>
      </c>
      <c r="D604" s="30">
        <v>0</v>
      </c>
      <c r="E604" s="32" t="s">
        <v>5</v>
      </c>
      <c r="F604" s="30">
        <v>0</v>
      </c>
      <c r="G604" s="32" t="s">
        <v>5</v>
      </c>
      <c r="H604" s="30">
        <v>0</v>
      </c>
      <c r="I604" s="54"/>
      <c r="J604" s="56"/>
      <c r="K604" s="54"/>
    </row>
    <row r="605" spans="1:11" s="31" customFormat="1" ht="15.75" customHeight="1" x14ac:dyDescent="0.25">
      <c r="A605" s="48"/>
      <c r="B605" s="53"/>
      <c r="C605" s="32" t="s">
        <v>6</v>
      </c>
      <c r="D605" s="30">
        <f>311595/1000</f>
        <v>311.59500000000003</v>
      </c>
      <c r="E605" s="32" t="s">
        <v>6</v>
      </c>
      <c r="F605" s="30">
        <v>0</v>
      </c>
      <c r="G605" s="32" t="s">
        <v>6</v>
      </c>
      <c r="H605" s="30">
        <v>0</v>
      </c>
      <c r="I605" s="54"/>
      <c r="J605" s="56"/>
      <c r="K605" s="54"/>
    </row>
    <row r="606" spans="1:11" s="31" customFormat="1" ht="15.75" customHeight="1" x14ac:dyDescent="0.25">
      <c r="A606" s="48"/>
      <c r="B606" s="53"/>
      <c r="C606" s="32" t="s">
        <v>7</v>
      </c>
      <c r="D606" s="30">
        <v>0</v>
      </c>
      <c r="E606" s="32" t="s">
        <v>7</v>
      </c>
      <c r="F606" s="30">
        <v>0</v>
      </c>
      <c r="G606" s="32" t="s">
        <v>7</v>
      </c>
      <c r="H606" s="30">
        <v>0</v>
      </c>
      <c r="I606" s="54"/>
      <c r="J606" s="56"/>
      <c r="K606" s="54"/>
    </row>
    <row r="607" spans="1:11" s="31" customFormat="1" ht="15.75" customHeight="1" x14ac:dyDescent="0.25">
      <c r="A607" s="48" t="s">
        <v>320</v>
      </c>
      <c r="B607" s="53" t="s">
        <v>231</v>
      </c>
      <c r="C607" s="29" t="s">
        <v>18</v>
      </c>
      <c r="D607" s="30">
        <f>D609+D610+D611+D612</f>
        <v>99.15</v>
      </c>
      <c r="E607" s="29" t="s">
        <v>18</v>
      </c>
      <c r="F607" s="30">
        <f>F609+F610+F611+F612</f>
        <v>0</v>
      </c>
      <c r="G607" s="29" t="s">
        <v>18</v>
      </c>
      <c r="H607" s="30">
        <f>H609+H610+H611+H612</f>
        <v>0</v>
      </c>
      <c r="I607" s="54" t="s">
        <v>81</v>
      </c>
      <c r="J607" s="56"/>
      <c r="K607" s="54" t="s">
        <v>152</v>
      </c>
    </row>
    <row r="608" spans="1:11" s="31" customFormat="1" ht="15.75" customHeight="1" x14ac:dyDescent="0.25">
      <c r="A608" s="48"/>
      <c r="B608" s="53"/>
      <c r="C608" s="29" t="s">
        <v>11</v>
      </c>
      <c r="D608" s="30"/>
      <c r="E608" s="29" t="s">
        <v>11</v>
      </c>
      <c r="F608" s="30"/>
      <c r="G608" s="29" t="s">
        <v>11</v>
      </c>
      <c r="H608" s="30"/>
      <c r="I608" s="54"/>
      <c r="J608" s="56"/>
      <c r="K608" s="54"/>
    </row>
    <row r="609" spans="1:11" s="31" customFormat="1" ht="15.75" customHeight="1" x14ac:dyDescent="0.25">
      <c r="A609" s="48"/>
      <c r="B609" s="53"/>
      <c r="C609" s="32" t="s">
        <v>4</v>
      </c>
      <c r="D609" s="30">
        <v>0</v>
      </c>
      <c r="E609" s="32" t="s">
        <v>4</v>
      </c>
      <c r="F609" s="30">
        <v>0</v>
      </c>
      <c r="G609" s="32" t="s">
        <v>4</v>
      </c>
      <c r="H609" s="30">
        <v>0</v>
      </c>
      <c r="I609" s="54"/>
      <c r="J609" s="56"/>
      <c r="K609" s="54"/>
    </row>
    <row r="610" spans="1:11" s="31" customFormat="1" ht="15.75" customHeight="1" x14ac:dyDescent="0.25">
      <c r="A610" s="48"/>
      <c r="B610" s="53"/>
      <c r="C610" s="32" t="s">
        <v>5</v>
      </c>
      <c r="D610" s="30">
        <v>0</v>
      </c>
      <c r="E610" s="32" t="s">
        <v>5</v>
      </c>
      <c r="F610" s="30">
        <v>0</v>
      </c>
      <c r="G610" s="32" t="s">
        <v>5</v>
      </c>
      <c r="H610" s="30">
        <v>0</v>
      </c>
      <c r="I610" s="54"/>
      <c r="J610" s="56"/>
      <c r="K610" s="54"/>
    </row>
    <row r="611" spans="1:11" s="31" customFormat="1" ht="15.75" customHeight="1" x14ac:dyDescent="0.25">
      <c r="A611" s="48"/>
      <c r="B611" s="53"/>
      <c r="C611" s="32" t="s">
        <v>6</v>
      </c>
      <c r="D611" s="30">
        <f>99150/1000</f>
        <v>99.15</v>
      </c>
      <c r="E611" s="32" t="s">
        <v>6</v>
      </c>
      <c r="F611" s="30">
        <v>0</v>
      </c>
      <c r="G611" s="32" t="s">
        <v>6</v>
      </c>
      <c r="H611" s="30">
        <v>0</v>
      </c>
      <c r="I611" s="54"/>
      <c r="J611" s="56"/>
      <c r="K611" s="54"/>
    </row>
    <row r="612" spans="1:11" s="31" customFormat="1" ht="15.75" customHeight="1" x14ac:dyDescent="0.25">
      <c r="A612" s="48"/>
      <c r="B612" s="53"/>
      <c r="C612" s="32" t="s">
        <v>7</v>
      </c>
      <c r="D612" s="30">
        <v>0</v>
      </c>
      <c r="E612" s="32" t="s">
        <v>7</v>
      </c>
      <c r="F612" s="30">
        <v>0</v>
      </c>
      <c r="G612" s="32" t="s">
        <v>7</v>
      </c>
      <c r="H612" s="30">
        <v>0</v>
      </c>
      <c r="I612" s="54"/>
      <c r="J612" s="56"/>
      <c r="K612" s="54"/>
    </row>
    <row r="613" spans="1:11" s="31" customFormat="1" ht="15.75" customHeight="1" x14ac:dyDescent="0.25">
      <c r="A613" s="48" t="s">
        <v>321</v>
      </c>
      <c r="B613" s="53" t="s">
        <v>232</v>
      </c>
      <c r="C613" s="29" t="s">
        <v>18</v>
      </c>
      <c r="D613" s="30">
        <f>D615+D616+D617+D618</f>
        <v>96.15</v>
      </c>
      <c r="E613" s="29" t="s">
        <v>18</v>
      </c>
      <c r="F613" s="30">
        <f>F615+F616+F617+F618</f>
        <v>0</v>
      </c>
      <c r="G613" s="29" t="s">
        <v>18</v>
      </c>
      <c r="H613" s="30">
        <f>H615+H616+H617+H618</f>
        <v>0</v>
      </c>
      <c r="I613" s="54" t="s">
        <v>81</v>
      </c>
      <c r="J613" s="56"/>
      <c r="K613" s="54" t="s">
        <v>152</v>
      </c>
    </row>
    <row r="614" spans="1:11" s="31" customFormat="1" ht="15.75" customHeight="1" x14ac:dyDescent="0.25">
      <c r="A614" s="48"/>
      <c r="B614" s="53"/>
      <c r="C614" s="29" t="s">
        <v>11</v>
      </c>
      <c r="D614" s="30"/>
      <c r="E614" s="29" t="s">
        <v>11</v>
      </c>
      <c r="F614" s="30"/>
      <c r="G614" s="29" t="s">
        <v>11</v>
      </c>
      <c r="H614" s="30"/>
      <c r="I614" s="54"/>
      <c r="J614" s="56"/>
      <c r="K614" s="54"/>
    </row>
    <row r="615" spans="1:11" s="31" customFormat="1" ht="15.75" customHeight="1" x14ac:dyDescent="0.25">
      <c r="A615" s="48"/>
      <c r="B615" s="53"/>
      <c r="C615" s="32" t="s">
        <v>4</v>
      </c>
      <c r="D615" s="30">
        <v>0</v>
      </c>
      <c r="E615" s="32" t="s">
        <v>4</v>
      </c>
      <c r="F615" s="30">
        <v>0</v>
      </c>
      <c r="G615" s="32" t="s">
        <v>4</v>
      </c>
      <c r="H615" s="30">
        <v>0</v>
      </c>
      <c r="I615" s="54"/>
      <c r="J615" s="56"/>
      <c r="K615" s="54"/>
    </row>
    <row r="616" spans="1:11" s="31" customFormat="1" ht="15.75" customHeight="1" x14ac:dyDescent="0.25">
      <c r="A616" s="48"/>
      <c r="B616" s="53"/>
      <c r="C616" s="32" t="s">
        <v>5</v>
      </c>
      <c r="D616" s="30">
        <v>0</v>
      </c>
      <c r="E616" s="32" t="s">
        <v>5</v>
      </c>
      <c r="F616" s="30">
        <v>0</v>
      </c>
      <c r="G616" s="32" t="s">
        <v>5</v>
      </c>
      <c r="H616" s="30">
        <v>0</v>
      </c>
      <c r="I616" s="54"/>
      <c r="J616" s="56"/>
      <c r="K616" s="54"/>
    </row>
    <row r="617" spans="1:11" s="31" customFormat="1" ht="15.75" customHeight="1" x14ac:dyDescent="0.25">
      <c r="A617" s="48"/>
      <c r="B617" s="53"/>
      <c r="C617" s="32" t="s">
        <v>6</v>
      </c>
      <c r="D617" s="30">
        <f>96150/1000</f>
        <v>96.15</v>
      </c>
      <c r="E617" s="32" t="s">
        <v>6</v>
      </c>
      <c r="F617" s="30">
        <v>0</v>
      </c>
      <c r="G617" s="32" t="s">
        <v>6</v>
      </c>
      <c r="H617" s="30">
        <v>0</v>
      </c>
      <c r="I617" s="54"/>
      <c r="J617" s="56"/>
      <c r="K617" s="54"/>
    </row>
    <row r="618" spans="1:11" s="31" customFormat="1" ht="15.75" customHeight="1" x14ac:dyDescent="0.25">
      <c r="A618" s="48"/>
      <c r="B618" s="53"/>
      <c r="C618" s="32" t="s">
        <v>7</v>
      </c>
      <c r="D618" s="30">
        <v>0</v>
      </c>
      <c r="E618" s="32" t="s">
        <v>7</v>
      </c>
      <c r="F618" s="30">
        <v>0</v>
      </c>
      <c r="G618" s="32" t="s">
        <v>7</v>
      </c>
      <c r="H618" s="30">
        <v>0</v>
      </c>
      <c r="I618" s="54"/>
      <c r="J618" s="56"/>
      <c r="K618" s="54"/>
    </row>
    <row r="619" spans="1:11" s="31" customFormat="1" ht="15.75" customHeight="1" x14ac:dyDescent="0.25">
      <c r="A619" s="48" t="s">
        <v>322</v>
      </c>
      <c r="B619" s="53" t="s">
        <v>233</v>
      </c>
      <c r="C619" s="29" t="s">
        <v>18</v>
      </c>
      <c r="D619" s="30">
        <f>D621+D622+D623+D624</f>
        <v>195.37729000000002</v>
      </c>
      <c r="E619" s="29" t="s">
        <v>18</v>
      </c>
      <c r="F619" s="30">
        <f>F621+F622+F623+F624</f>
        <v>0</v>
      </c>
      <c r="G619" s="29" t="s">
        <v>18</v>
      </c>
      <c r="H619" s="30">
        <f>H621+H622+H623+H624</f>
        <v>0</v>
      </c>
      <c r="I619" s="54" t="s">
        <v>81</v>
      </c>
      <c r="J619" s="56"/>
      <c r="K619" s="54" t="s">
        <v>152</v>
      </c>
    </row>
    <row r="620" spans="1:11" s="31" customFormat="1" ht="15.75" customHeight="1" x14ac:dyDescent="0.25">
      <c r="A620" s="48"/>
      <c r="B620" s="53"/>
      <c r="C620" s="29" t="s">
        <v>11</v>
      </c>
      <c r="D620" s="30"/>
      <c r="E620" s="29" t="s">
        <v>11</v>
      </c>
      <c r="F620" s="30"/>
      <c r="G620" s="29" t="s">
        <v>11</v>
      </c>
      <c r="H620" s="30"/>
      <c r="I620" s="54"/>
      <c r="J620" s="56"/>
      <c r="K620" s="54"/>
    </row>
    <row r="621" spans="1:11" s="31" customFormat="1" ht="15.75" customHeight="1" x14ac:dyDescent="0.25">
      <c r="A621" s="48"/>
      <c r="B621" s="53"/>
      <c r="C621" s="32" t="s">
        <v>4</v>
      </c>
      <c r="D621" s="30">
        <v>0</v>
      </c>
      <c r="E621" s="32" t="s">
        <v>4</v>
      </c>
      <c r="F621" s="30">
        <v>0</v>
      </c>
      <c r="G621" s="32" t="s">
        <v>4</v>
      </c>
      <c r="H621" s="30">
        <v>0</v>
      </c>
      <c r="I621" s="54"/>
      <c r="J621" s="56"/>
      <c r="K621" s="54"/>
    </row>
    <row r="622" spans="1:11" s="31" customFormat="1" ht="15.75" customHeight="1" x14ac:dyDescent="0.25">
      <c r="A622" s="48"/>
      <c r="B622" s="53"/>
      <c r="C622" s="32" t="s">
        <v>5</v>
      </c>
      <c r="D622" s="30">
        <v>0</v>
      </c>
      <c r="E622" s="32" t="s">
        <v>5</v>
      </c>
      <c r="F622" s="30">
        <v>0</v>
      </c>
      <c r="G622" s="32" t="s">
        <v>5</v>
      </c>
      <c r="H622" s="30">
        <v>0</v>
      </c>
      <c r="I622" s="54"/>
      <c r="J622" s="56"/>
      <c r="K622" s="54"/>
    </row>
    <row r="623" spans="1:11" s="31" customFormat="1" ht="15.75" customHeight="1" x14ac:dyDescent="0.25">
      <c r="A623" s="48"/>
      <c r="B623" s="53"/>
      <c r="C623" s="32" t="s">
        <v>6</v>
      </c>
      <c r="D623" s="30">
        <f>195377.29/1000</f>
        <v>195.37729000000002</v>
      </c>
      <c r="E623" s="32" t="s">
        <v>6</v>
      </c>
      <c r="F623" s="30">
        <v>0</v>
      </c>
      <c r="G623" s="32" t="s">
        <v>6</v>
      </c>
      <c r="H623" s="30">
        <v>0</v>
      </c>
      <c r="I623" s="54"/>
      <c r="J623" s="56"/>
      <c r="K623" s="54"/>
    </row>
    <row r="624" spans="1:11" s="31" customFormat="1" ht="15.75" customHeight="1" x14ac:dyDescent="0.25">
      <c r="A624" s="48"/>
      <c r="B624" s="53"/>
      <c r="C624" s="32" t="s">
        <v>7</v>
      </c>
      <c r="D624" s="30">
        <v>0</v>
      </c>
      <c r="E624" s="32" t="s">
        <v>7</v>
      </c>
      <c r="F624" s="30">
        <v>0</v>
      </c>
      <c r="G624" s="32" t="s">
        <v>7</v>
      </c>
      <c r="H624" s="30">
        <v>0</v>
      </c>
      <c r="I624" s="54"/>
      <c r="J624" s="56"/>
      <c r="K624" s="54"/>
    </row>
    <row r="625" spans="1:11" s="31" customFormat="1" ht="15.75" customHeight="1" x14ac:dyDescent="0.25">
      <c r="A625" s="59" t="s">
        <v>324</v>
      </c>
      <c r="B625" s="60" t="s">
        <v>323</v>
      </c>
      <c r="C625" s="29" t="s">
        <v>18</v>
      </c>
      <c r="D625" s="30">
        <f>D627+D628+D629+D630</f>
        <v>19490.064999999999</v>
      </c>
      <c r="E625" s="29" t="s">
        <v>18</v>
      </c>
      <c r="F625" s="30">
        <f>F627+F628+F629+F630</f>
        <v>17035.599999999999</v>
      </c>
      <c r="G625" s="29" t="s">
        <v>18</v>
      </c>
      <c r="H625" s="30">
        <f>H627+H628+H629+H630</f>
        <v>17035.599999999999</v>
      </c>
      <c r="I625" s="54" t="s">
        <v>81</v>
      </c>
      <c r="J625" s="56"/>
      <c r="K625" s="54" t="s">
        <v>153</v>
      </c>
    </row>
    <row r="626" spans="1:11" s="31" customFormat="1" ht="15.75" customHeight="1" x14ac:dyDescent="0.25">
      <c r="A626" s="59"/>
      <c r="B626" s="60"/>
      <c r="C626" s="29" t="s">
        <v>11</v>
      </c>
      <c r="D626" s="30"/>
      <c r="E626" s="29" t="s">
        <v>11</v>
      </c>
      <c r="F626" s="30"/>
      <c r="G626" s="29" t="s">
        <v>11</v>
      </c>
      <c r="H626" s="30"/>
      <c r="I626" s="54"/>
      <c r="J626" s="56"/>
      <c r="K626" s="54"/>
    </row>
    <row r="627" spans="1:11" s="31" customFormat="1" ht="15.75" customHeight="1" x14ac:dyDescent="0.25">
      <c r="A627" s="59"/>
      <c r="B627" s="60"/>
      <c r="C627" s="32" t="s">
        <v>4</v>
      </c>
      <c r="D627" s="30">
        <v>0</v>
      </c>
      <c r="E627" s="32" t="s">
        <v>4</v>
      </c>
      <c r="F627" s="30">
        <v>0</v>
      </c>
      <c r="G627" s="32" t="s">
        <v>4</v>
      </c>
      <c r="H627" s="30">
        <v>0</v>
      </c>
      <c r="I627" s="54"/>
      <c r="J627" s="56"/>
      <c r="K627" s="54"/>
    </row>
    <row r="628" spans="1:11" s="31" customFormat="1" ht="15.75" customHeight="1" x14ac:dyDescent="0.25">
      <c r="A628" s="59"/>
      <c r="B628" s="60"/>
      <c r="C628" s="32" t="s">
        <v>5</v>
      </c>
      <c r="D628" s="30">
        <f>D634+D640</f>
        <v>4139.3</v>
      </c>
      <c r="E628" s="32" t="s">
        <v>5</v>
      </c>
      <c r="F628" s="30">
        <f>F634+F640</f>
        <v>4139.3</v>
      </c>
      <c r="G628" s="32" t="s">
        <v>5</v>
      </c>
      <c r="H628" s="30">
        <f>H634+H640</f>
        <v>4139.3</v>
      </c>
      <c r="I628" s="54"/>
      <c r="J628" s="56"/>
      <c r="K628" s="54"/>
    </row>
    <row r="629" spans="1:11" s="31" customFormat="1" ht="15.75" customHeight="1" x14ac:dyDescent="0.25">
      <c r="A629" s="59"/>
      <c r="B629" s="60"/>
      <c r="C629" s="32" t="s">
        <v>6</v>
      </c>
      <c r="D629" s="30">
        <f>D635+D641</f>
        <v>15350.764999999999</v>
      </c>
      <c r="E629" s="32" t="s">
        <v>6</v>
      </c>
      <c r="F629" s="30">
        <f>F635+F641</f>
        <v>12896.3</v>
      </c>
      <c r="G629" s="32" t="s">
        <v>6</v>
      </c>
      <c r="H629" s="30">
        <f>H635+H641</f>
        <v>12896.3</v>
      </c>
      <c r="I629" s="54"/>
      <c r="J629" s="56"/>
      <c r="K629" s="54"/>
    </row>
    <row r="630" spans="1:11" s="31" customFormat="1" ht="15.75" customHeight="1" x14ac:dyDescent="0.25">
      <c r="A630" s="59"/>
      <c r="B630" s="60"/>
      <c r="C630" s="32" t="s">
        <v>7</v>
      </c>
      <c r="D630" s="30">
        <v>0</v>
      </c>
      <c r="E630" s="32" t="s">
        <v>7</v>
      </c>
      <c r="F630" s="30">
        <v>0</v>
      </c>
      <c r="G630" s="32" t="s">
        <v>7</v>
      </c>
      <c r="H630" s="30">
        <v>0</v>
      </c>
      <c r="I630" s="54"/>
      <c r="J630" s="56"/>
      <c r="K630" s="54"/>
    </row>
    <row r="631" spans="1:11" s="31" customFormat="1" ht="15" customHeight="1" x14ac:dyDescent="0.25">
      <c r="A631" s="48" t="s">
        <v>325</v>
      </c>
      <c r="B631" s="53" t="s">
        <v>122</v>
      </c>
      <c r="C631" s="29" t="s">
        <v>18</v>
      </c>
      <c r="D631" s="30">
        <f>D633+D634+D635+D636</f>
        <v>19442.965</v>
      </c>
      <c r="E631" s="29" t="s">
        <v>18</v>
      </c>
      <c r="F631" s="30">
        <f>F633+F634+F635+F636</f>
        <v>16988.5</v>
      </c>
      <c r="G631" s="29" t="s">
        <v>18</v>
      </c>
      <c r="H631" s="30">
        <f>H633+H634+H635+H636</f>
        <v>16988.5</v>
      </c>
      <c r="I631" s="54" t="s">
        <v>81</v>
      </c>
      <c r="J631" s="56"/>
      <c r="K631" s="54" t="s">
        <v>153</v>
      </c>
    </row>
    <row r="632" spans="1:11" s="31" customFormat="1" ht="15" customHeight="1" x14ac:dyDescent="0.25">
      <c r="A632" s="48"/>
      <c r="B632" s="53"/>
      <c r="C632" s="29" t="s">
        <v>11</v>
      </c>
      <c r="D632" s="30"/>
      <c r="E632" s="29" t="s">
        <v>11</v>
      </c>
      <c r="F632" s="30"/>
      <c r="G632" s="29" t="s">
        <v>11</v>
      </c>
      <c r="H632" s="30"/>
      <c r="I632" s="54"/>
      <c r="J632" s="56"/>
      <c r="K632" s="54"/>
    </row>
    <row r="633" spans="1:11" s="31" customFormat="1" ht="15" customHeight="1" x14ac:dyDescent="0.25">
      <c r="A633" s="48"/>
      <c r="B633" s="53"/>
      <c r="C633" s="32" t="s">
        <v>4</v>
      </c>
      <c r="D633" s="30">
        <v>0</v>
      </c>
      <c r="E633" s="32" t="s">
        <v>4</v>
      </c>
      <c r="F633" s="30">
        <v>0</v>
      </c>
      <c r="G633" s="32" t="s">
        <v>4</v>
      </c>
      <c r="H633" s="30">
        <v>0</v>
      </c>
      <c r="I633" s="54"/>
      <c r="J633" s="56"/>
      <c r="K633" s="54"/>
    </row>
    <row r="634" spans="1:11" s="31" customFormat="1" ht="15" customHeight="1" x14ac:dyDescent="0.25">
      <c r="A634" s="48"/>
      <c r="B634" s="53"/>
      <c r="C634" s="32" t="s">
        <v>5</v>
      </c>
      <c r="D634" s="30">
        <f>4112200/1000</f>
        <v>4112.2</v>
      </c>
      <c r="E634" s="32" t="s">
        <v>5</v>
      </c>
      <c r="F634" s="30">
        <f>4112200/1000</f>
        <v>4112.2</v>
      </c>
      <c r="G634" s="32" t="s">
        <v>5</v>
      </c>
      <c r="H634" s="30">
        <f>4112200/1000</f>
        <v>4112.2</v>
      </c>
      <c r="I634" s="54"/>
      <c r="J634" s="56"/>
      <c r="K634" s="54"/>
    </row>
    <row r="635" spans="1:11" s="31" customFormat="1" ht="15" customHeight="1" x14ac:dyDescent="0.25">
      <c r="A635" s="48"/>
      <c r="B635" s="53"/>
      <c r="C635" s="32" t="s">
        <v>6</v>
      </c>
      <c r="D635" s="30">
        <f>(11273750+4057015)/1000</f>
        <v>15330.764999999999</v>
      </c>
      <c r="E635" s="32" t="s">
        <v>6</v>
      </c>
      <c r="F635" s="30">
        <f>12876300/1000</f>
        <v>12876.3</v>
      </c>
      <c r="G635" s="32" t="s">
        <v>6</v>
      </c>
      <c r="H635" s="30">
        <f>12876300/1000</f>
        <v>12876.3</v>
      </c>
      <c r="I635" s="54"/>
      <c r="J635" s="56"/>
      <c r="K635" s="54"/>
    </row>
    <row r="636" spans="1:11" s="31" customFormat="1" ht="15" customHeight="1" x14ac:dyDescent="0.25">
      <c r="A636" s="48"/>
      <c r="B636" s="53"/>
      <c r="C636" s="32" t="s">
        <v>7</v>
      </c>
      <c r="D636" s="30">
        <v>0</v>
      </c>
      <c r="E636" s="32" t="s">
        <v>7</v>
      </c>
      <c r="F636" s="30">
        <v>0</v>
      </c>
      <c r="G636" s="32" t="s">
        <v>7</v>
      </c>
      <c r="H636" s="30">
        <v>0</v>
      </c>
      <c r="I636" s="54"/>
      <c r="J636" s="56"/>
      <c r="K636" s="54"/>
    </row>
    <row r="637" spans="1:11" s="31" customFormat="1" ht="15" customHeight="1" x14ac:dyDescent="0.25">
      <c r="A637" s="48" t="s">
        <v>326</v>
      </c>
      <c r="B637" s="53" t="s">
        <v>123</v>
      </c>
      <c r="C637" s="29" t="s">
        <v>18</v>
      </c>
      <c r="D637" s="30">
        <f>D639+D640+D641+D642</f>
        <v>47.1</v>
      </c>
      <c r="E637" s="29" t="s">
        <v>18</v>
      </c>
      <c r="F637" s="30">
        <f>F639+F640+F641+F642</f>
        <v>47.1</v>
      </c>
      <c r="G637" s="29" t="s">
        <v>18</v>
      </c>
      <c r="H637" s="30">
        <f>H639+H640+H641+H642</f>
        <v>47.1</v>
      </c>
      <c r="I637" s="54" t="s">
        <v>81</v>
      </c>
      <c r="J637" s="56"/>
      <c r="K637" s="54" t="s">
        <v>153</v>
      </c>
    </row>
    <row r="638" spans="1:11" s="31" customFormat="1" ht="15" customHeight="1" x14ac:dyDescent="0.25">
      <c r="A638" s="48"/>
      <c r="B638" s="53"/>
      <c r="C638" s="29" t="s">
        <v>11</v>
      </c>
      <c r="D638" s="30"/>
      <c r="E638" s="29" t="s">
        <v>11</v>
      </c>
      <c r="F638" s="30"/>
      <c r="G638" s="29" t="s">
        <v>11</v>
      </c>
      <c r="H638" s="30"/>
      <c r="I638" s="54"/>
      <c r="J638" s="56"/>
      <c r="K638" s="54"/>
    </row>
    <row r="639" spans="1:11" s="31" customFormat="1" ht="15" customHeight="1" x14ac:dyDescent="0.25">
      <c r="A639" s="48"/>
      <c r="B639" s="53"/>
      <c r="C639" s="32" t="s">
        <v>4</v>
      </c>
      <c r="D639" s="30">
        <v>0</v>
      </c>
      <c r="E639" s="32" t="s">
        <v>4</v>
      </c>
      <c r="F639" s="30">
        <v>0</v>
      </c>
      <c r="G639" s="32" t="s">
        <v>4</v>
      </c>
      <c r="H639" s="30">
        <v>0</v>
      </c>
      <c r="I639" s="54"/>
      <c r="J639" s="56"/>
      <c r="K639" s="54"/>
    </row>
    <row r="640" spans="1:11" s="31" customFormat="1" ht="15" customHeight="1" x14ac:dyDescent="0.25">
      <c r="A640" s="48"/>
      <c r="B640" s="53"/>
      <c r="C640" s="32" t="s">
        <v>5</v>
      </c>
      <c r="D640" s="30">
        <f>27100/1000</f>
        <v>27.1</v>
      </c>
      <c r="E640" s="32" t="s">
        <v>5</v>
      </c>
      <c r="F640" s="30">
        <f>27100/1000</f>
        <v>27.1</v>
      </c>
      <c r="G640" s="32" t="s">
        <v>5</v>
      </c>
      <c r="H640" s="30">
        <f>27100/1000</f>
        <v>27.1</v>
      </c>
      <c r="I640" s="54"/>
      <c r="J640" s="56"/>
      <c r="K640" s="54"/>
    </row>
    <row r="641" spans="1:11" s="31" customFormat="1" ht="15" customHeight="1" x14ac:dyDescent="0.25">
      <c r="A641" s="48"/>
      <c r="B641" s="53"/>
      <c r="C641" s="32" t="s">
        <v>6</v>
      </c>
      <c r="D641" s="30">
        <f>20000/1000</f>
        <v>20</v>
      </c>
      <c r="E641" s="32" t="s">
        <v>6</v>
      </c>
      <c r="F641" s="30">
        <v>20</v>
      </c>
      <c r="G641" s="32" t="s">
        <v>6</v>
      </c>
      <c r="H641" s="30">
        <v>20</v>
      </c>
      <c r="I641" s="54"/>
      <c r="J641" s="56"/>
      <c r="K641" s="54"/>
    </row>
    <row r="642" spans="1:11" s="31" customFormat="1" ht="15" customHeight="1" x14ac:dyDescent="0.25">
      <c r="A642" s="48"/>
      <c r="B642" s="53"/>
      <c r="C642" s="32" t="s">
        <v>7</v>
      </c>
      <c r="D642" s="30">
        <v>0</v>
      </c>
      <c r="E642" s="32" t="s">
        <v>7</v>
      </c>
      <c r="F642" s="30">
        <v>0</v>
      </c>
      <c r="G642" s="32" t="s">
        <v>7</v>
      </c>
      <c r="H642" s="30">
        <v>0</v>
      </c>
      <c r="I642" s="54"/>
      <c r="J642" s="57"/>
      <c r="K642" s="54"/>
    </row>
    <row r="643" spans="1:11" s="31" customFormat="1" x14ac:dyDescent="0.25">
      <c r="A643" s="59" t="s">
        <v>327</v>
      </c>
      <c r="B643" s="60" t="s">
        <v>124</v>
      </c>
      <c r="C643" s="29" t="s">
        <v>18</v>
      </c>
      <c r="D643" s="30">
        <f>D645+D646+D647+D648</f>
        <v>48369.072990000001</v>
      </c>
      <c r="E643" s="29" t="s">
        <v>18</v>
      </c>
      <c r="F643" s="30">
        <f>F645+F646+F647+F648</f>
        <v>40241.199999999997</v>
      </c>
      <c r="G643" s="29" t="s">
        <v>18</v>
      </c>
      <c r="H643" s="30">
        <f>H645+H646+H647+H648</f>
        <v>40141.800000000003</v>
      </c>
      <c r="I643" s="54" t="s">
        <v>81</v>
      </c>
      <c r="J643" s="55" t="s">
        <v>165</v>
      </c>
      <c r="K643" s="54" t="s">
        <v>153</v>
      </c>
    </row>
    <row r="644" spans="1:11" s="31" customFormat="1" x14ac:dyDescent="0.25">
      <c r="A644" s="59"/>
      <c r="B644" s="60"/>
      <c r="C644" s="29" t="s">
        <v>11</v>
      </c>
      <c r="D644" s="30"/>
      <c r="E644" s="29" t="s">
        <v>11</v>
      </c>
      <c r="F644" s="30"/>
      <c r="G644" s="29" t="s">
        <v>11</v>
      </c>
      <c r="H644" s="30"/>
      <c r="I644" s="54"/>
      <c r="J644" s="56"/>
      <c r="K644" s="54"/>
    </row>
    <row r="645" spans="1:11" s="31" customFormat="1" x14ac:dyDescent="0.25">
      <c r="A645" s="59"/>
      <c r="B645" s="60"/>
      <c r="C645" s="32" t="s">
        <v>4</v>
      </c>
      <c r="D645" s="30">
        <f>D651</f>
        <v>28230.3</v>
      </c>
      <c r="E645" s="32" t="s">
        <v>4</v>
      </c>
      <c r="F645" s="30">
        <f>F651</f>
        <v>28230.3</v>
      </c>
      <c r="G645" s="32" t="s">
        <v>4</v>
      </c>
      <c r="H645" s="30">
        <f>H651</f>
        <v>26653.5</v>
      </c>
      <c r="I645" s="54"/>
      <c r="J645" s="56"/>
      <c r="K645" s="54"/>
    </row>
    <row r="646" spans="1:11" s="31" customFormat="1" x14ac:dyDescent="0.25">
      <c r="A646" s="59"/>
      <c r="B646" s="60"/>
      <c r="C646" s="32" t="s">
        <v>5</v>
      </c>
      <c r="D646" s="30">
        <f>D652+D658</f>
        <v>5984.2000000000007</v>
      </c>
      <c r="E646" s="32" t="s">
        <v>5</v>
      </c>
      <c r="F646" s="30">
        <f>F652+F658</f>
        <v>5984.2000000000007</v>
      </c>
      <c r="G646" s="32" t="s">
        <v>5</v>
      </c>
      <c r="H646" s="30">
        <f>H652+H658</f>
        <v>6571.5</v>
      </c>
      <c r="I646" s="54"/>
      <c r="J646" s="56"/>
      <c r="K646" s="54"/>
    </row>
    <row r="647" spans="1:11" s="31" customFormat="1" x14ac:dyDescent="0.25">
      <c r="A647" s="59"/>
      <c r="B647" s="60"/>
      <c r="C647" s="32" t="s">
        <v>6</v>
      </c>
      <c r="D647" s="30">
        <f>D653+D659+D665+D671</f>
        <v>14154.572990000001</v>
      </c>
      <c r="E647" s="32" t="s">
        <v>6</v>
      </c>
      <c r="F647" s="30">
        <f>F653+F659+F665+F671</f>
        <v>6026.6999999999989</v>
      </c>
      <c r="G647" s="32" t="s">
        <v>6</v>
      </c>
      <c r="H647" s="30">
        <f>H653+H659+H665+H671</f>
        <v>6916.7999999999993</v>
      </c>
      <c r="I647" s="54"/>
      <c r="J647" s="56"/>
      <c r="K647" s="54"/>
    </row>
    <row r="648" spans="1:11" s="31" customFormat="1" x14ac:dyDescent="0.25">
      <c r="A648" s="59"/>
      <c r="B648" s="60"/>
      <c r="C648" s="32" t="s">
        <v>7</v>
      </c>
      <c r="D648" s="30">
        <v>0</v>
      </c>
      <c r="E648" s="32" t="s">
        <v>7</v>
      </c>
      <c r="F648" s="30">
        <v>0</v>
      </c>
      <c r="G648" s="32" t="s">
        <v>7</v>
      </c>
      <c r="H648" s="30">
        <v>0</v>
      </c>
      <c r="I648" s="54"/>
      <c r="J648" s="56"/>
      <c r="K648" s="54"/>
    </row>
    <row r="649" spans="1:11" s="31" customFormat="1" x14ac:dyDescent="0.25">
      <c r="A649" s="48" t="s">
        <v>328</v>
      </c>
      <c r="B649" s="53" t="s">
        <v>125</v>
      </c>
      <c r="C649" s="29" t="s">
        <v>18</v>
      </c>
      <c r="D649" s="30">
        <f>D651+D652+D653+D654</f>
        <v>33212.1</v>
      </c>
      <c r="E649" s="29" t="s">
        <v>18</v>
      </c>
      <c r="F649" s="30">
        <f>F651+F652+F653+F654</f>
        <v>33212.1</v>
      </c>
      <c r="G649" s="29" t="s">
        <v>18</v>
      </c>
      <c r="H649" s="30">
        <f>H651+H652+H653+H654</f>
        <v>32112.7</v>
      </c>
      <c r="I649" s="54" t="s">
        <v>81</v>
      </c>
      <c r="J649" s="56"/>
      <c r="K649" s="54" t="s">
        <v>153</v>
      </c>
    </row>
    <row r="650" spans="1:11" s="31" customFormat="1" x14ac:dyDescent="0.25">
      <c r="A650" s="48"/>
      <c r="B650" s="53"/>
      <c r="C650" s="29" t="s">
        <v>11</v>
      </c>
      <c r="D650" s="30"/>
      <c r="E650" s="29" t="s">
        <v>11</v>
      </c>
      <c r="F650" s="30"/>
      <c r="G650" s="29" t="s">
        <v>11</v>
      </c>
      <c r="H650" s="30"/>
      <c r="I650" s="54"/>
      <c r="J650" s="56"/>
      <c r="K650" s="54"/>
    </row>
    <row r="651" spans="1:11" s="31" customFormat="1" x14ac:dyDescent="0.25">
      <c r="A651" s="48"/>
      <c r="B651" s="53"/>
      <c r="C651" s="32" t="s">
        <v>4</v>
      </c>
      <c r="D651" s="30">
        <v>28230.3</v>
      </c>
      <c r="E651" s="32" t="s">
        <v>4</v>
      </c>
      <c r="F651" s="30">
        <v>28230.3</v>
      </c>
      <c r="G651" s="32" t="s">
        <v>4</v>
      </c>
      <c r="H651" s="30">
        <v>26653.5</v>
      </c>
      <c r="I651" s="54"/>
      <c r="J651" s="56"/>
      <c r="K651" s="54"/>
    </row>
    <row r="652" spans="1:11" s="31" customFormat="1" x14ac:dyDescent="0.25">
      <c r="A652" s="48"/>
      <c r="B652" s="53"/>
      <c r="C652" s="32" t="s">
        <v>5</v>
      </c>
      <c r="D652" s="30">
        <v>1660.6</v>
      </c>
      <c r="E652" s="32" t="s">
        <v>5</v>
      </c>
      <c r="F652" s="30">
        <v>1660.6</v>
      </c>
      <c r="G652" s="32" t="s">
        <v>5</v>
      </c>
      <c r="H652" s="30">
        <v>2247.9</v>
      </c>
      <c r="I652" s="54"/>
      <c r="J652" s="56"/>
      <c r="K652" s="54"/>
    </row>
    <row r="653" spans="1:11" s="31" customFormat="1" x14ac:dyDescent="0.25">
      <c r="A653" s="48"/>
      <c r="B653" s="53"/>
      <c r="C653" s="32" t="s">
        <v>6</v>
      </c>
      <c r="D653" s="30">
        <v>3321.2</v>
      </c>
      <c r="E653" s="32" t="s">
        <v>6</v>
      </c>
      <c r="F653" s="30">
        <v>3321.2</v>
      </c>
      <c r="G653" s="32" t="s">
        <v>6</v>
      </c>
      <c r="H653" s="30">
        <v>3211.3</v>
      </c>
      <c r="I653" s="54"/>
      <c r="J653" s="56"/>
      <c r="K653" s="54"/>
    </row>
    <row r="654" spans="1:11" s="31" customFormat="1" x14ac:dyDescent="0.25">
      <c r="A654" s="48"/>
      <c r="B654" s="53"/>
      <c r="C654" s="32" t="s">
        <v>7</v>
      </c>
      <c r="D654" s="30">
        <v>0</v>
      </c>
      <c r="E654" s="32" t="s">
        <v>7</v>
      </c>
      <c r="F654" s="30">
        <v>0</v>
      </c>
      <c r="G654" s="32" t="s">
        <v>7</v>
      </c>
      <c r="H654" s="30">
        <v>0</v>
      </c>
      <c r="I654" s="54"/>
      <c r="J654" s="56"/>
      <c r="K654" s="54"/>
    </row>
    <row r="655" spans="1:11" s="31" customFormat="1" x14ac:dyDescent="0.25">
      <c r="A655" s="48" t="s">
        <v>329</v>
      </c>
      <c r="B655" s="53" t="s">
        <v>126</v>
      </c>
      <c r="C655" s="29" t="s">
        <v>18</v>
      </c>
      <c r="D655" s="30">
        <f>D657+D658+D659+D660</f>
        <v>7949.2000000000007</v>
      </c>
      <c r="E655" s="29" t="s">
        <v>18</v>
      </c>
      <c r="F655" s="30">
        <f>F657+F658+F659+F660</f>
        <v>5449.2000000000007</v>
      </c>
      <c r="G655" s="29" t="s">
        <v>18</v>
      </c>
      <c r="H655" s="30">
        <f>H657+H658+H659+H660</f>
        <v>5449.2000000000007</v>
      </c>
      <c r="I655" s="54" t="s">
        <v>81</v>
      </c>
      <c r="J655" s="56"/>
      <c r="K655" s="54" t="s">
        <v>153</v>
      </c>
    </row>
    <row r="656" spans="1:11" s="31" customFormat="1" x14ac:dyDescent="0.25">
      <c r="A656" s="48"/>
      <c r="B656" s="53"/>
      <c r="C656" s="29" t="s">
        <v>11</v>
      </c>
      <c r="D656" s="30"/>
      <c r="E656" s="29" t="s">
        <v>11</v>
      </c>
      <c r="F656" s="30"/>
      <c r="G656" s="29" t="s">
        <v>11</v>
      </c>
      <c r="H656" s="30"/>
      <c r="I656" s="54"/>
      <c r="J656" s="56"/>
      <c r="K656" s="54"/>
    </row>
    <row r="657" spans="1:11" s="31" customFormat="1" x14ac:dyDescent="0.25">
      <c r="A657" s="48"/>
      <c r="B657" s="53"/>
      <c r="C657" s="32" t="s">
        <v>4</v>
      </c>
      <c r="D657" s="30">
        <v>0</v>
      </c>
      <c r="E657" s="32" t="s">
        <v>4</v>
      </c>
      <c r="F657" s="30">
        <v>0</v>
      </c>
      <c r="G657" s="32" t="s">
        <v>4</v>
      </c>
      <c r="H657" s="30">
        <v>0</v>
      </c>
      <c r="I657" s="54"/>
      <c r="J657" s="56"/>
      <c r="K657" s="54"/>
    </row>
    <row r="658" spans="1:11" s="31" customFormat="1" x14ac:dyDescent="0.25">
      <c r="A658" s="48"/>
      <c r="B658" s="53"/>
      <c r="C658" s="32" t="s">
        <v>5</v>
      </c>
      <c r="D658" s="30">
        <f>4323600/1000</f>
        <v>4323.6000000000004</v>
      </c>
      <c r="E658" s="32" t="s">
        <v>5</v>
      </c>
      <c r="F658" s="30">
        <f>4323600/1000</f>
        <v>4323.6000000000004</v>
      </c>
      <c r="G658" s="32" t="s">
        <v>5</v>
      </c>
      <c r="H658" s="30">
        <f>4323600/1000</f>
        <v>4323.6000000000004</v>
      </c>
      <c r="I658" s="54"/>
      <c r="J658" s="56"/>
      <c r="K658" s="54"/>
    </row>
    <row r="659" spans="1:11" s="31" customFormat="1" x14ac:dyDescent="0.25">
      <c r="A659" s="48"/>
      <c r="B659" s="53"/>
      <c r="C659" s="32" t="s">
        <v>6</v>
      </c>
      <c r="D659" s="30">
        <f>3625600/1000</f>
        <v>3625.6</v>
      </c>
      <c r="E659" s="32" t="s">
        <v>6</v>
      </c>
      <c r="F659" s="30">
        <f>1125600/1000</f>
        <v>1125.5999999999999</v>
      </c>
      <c r="G659" s="32" t="s">
        <v>6</v>
      </c>
      <c r="H659" s="30">
        <f>1125600/1000</f>
        <v>1125.5999999999999</v>
      </c>
      <c r="I659" s="54"/>
      <c r="J659" s="56"/>
      <c r="K659" s="54"/>
    </row>
    <row r="660" spans="1:11" s="31" customFormat="1" x14ac:dyDescent="0.25">
      <c r="A660" s="48"/>
      <c r="B660" s="53"/>
      <c r="C660" s="32" t="s">
        <v>7</v>
      </c>
      <c r="D660" s="30">
        <v>0</v>
      </c>
      <c r="E660" s="32" t="s">
        <v>7</v>
      </c>
      <c r="F660" s="30">
        <v>0</v>
      </c>
      <c r="G660" s="32" t="s">
        <v>7</v>
      </c>
      <c r="H660" s="30">
        <v>0</v>
      </c>
      <c r="I660" s="54"/>
      <c r="J660" s="56"/>
      <c r="K660" s="54"/>
    </row>
    <row r="661" spans="1:11" s="31" customFormat="1" x14ac:dyDescent="0.25">
      <c r="A661" s="48" t="s">
        <v>330</v>
      </c>
      <c r="B661" s="53" t="s">
        <v>127</v>
      </c>
      <c r="C661" s="29" t="s">
        <v>18</v>
      </c>
      <c r="D661" s="30">
        <f>D663+D664+D665+D666</f>
        <v>2095.18462</v>
      </c>
      <c r="E661" s="29" t="s">
        <v>18</v>
      </c>
      <c r="F661" s="30">
        <f>F663+F664+F665+F666</f>
        <v>500</v>
      </c>
      <c r="G661" s="29" t="s">
        <v>18</v>
      </c>
      <c r="H661" s="30">
        <f>H663+H664+H665+H666</f>
        <v>500</v>
      </c>
      <c r="I661" s="54" t="s">
        <v>81</v>
      </c>
      <c r="J661" s="56"/>
      <c r="K661" s="54" t="s">
        <v>153</v>
      </c>
    </row>
    <row r="662" spans="1:11" s="31" customFormat="1" x14ac:dyDescent="0.25">
      <c r="A662" s="48"/>
      <c r="B662" s="53"/>
      <c r="C662" s="29" t="s">
        <v>11</v>
      </c>
      <c r="D662" s="30"/>
      <c r="E662" s="29" t="s">
        <v>11</v>
      </c>
      <c r="F662" s="30"/>
      <c r="G662" s="29" t="s">
        <v>11</v>
      </c>
      <c r="H662" s="30"/>
      <c r="I662" s="54"/>
      <c r="J662" s="56"/>
      <c r="K662" s="54"/>
    </row>
    <row r="663" spans="1:11" s="31" customFormat="1" x14ac:dyDescent="0.25">
      <c r="A663" s="48"/>
      <c r="B663" s="53"/>
      <c r="C663" s="32" t="s">
        <v>4</v>
      </c>
      <c r="D663" s="30">
        <v>0</v>
      </c>
      <c r="E663" s="32" t="s">
        <v>4</v>
      </c>
      <c r="F663" s="30">
        <v>0</v>
      </c>
      <c r="G663" s="32" t="s">
        <v>4</v>
      </c>
      <c r="H663" s="30">
        <v>0</v>
      </c>
      <c r="I663" s="54"/>
      <c r="J663" s="56"/>
      <c r="K663" s="54"/>
    </row>
    <row r="664" spans="1:11" s="31" customFormat="1" x14ac:dyDescent="0.25">
      <c r="A664" s="48"/>
      <c r="B664" s="53"/>
      <c r="C664" s="32" t="s">
        <v>5</v>
      </c>
      <c r="D664" s="30">
        <v>0</v>
      </c>
      <c r="E664" s="32" t="s">
        <v>5</v>
      </c>
      <c r="F664" s="30">
        <v>0</v>
      </c>
      <c r="G664" s="32" t="s">
        <v>5</v>
      </c>
      <c r="H664" s="30">
        <v>0</v>
      </c>
      <c r="I664" s="54"/>
      <c r="J664" s="56"/>
      <c r="K664" s="54"/>
    </row>
    <row r="665" spans="1:11" s="31" customFormat="1" x14ac:dyDescent="0.25">
      <c r="A665" s="48"/>
      <c r="B665" s="53"/>
      <c r="C665" s="32" t="s">
        <v>6</v>
      </c>
      <c r="D665" s="30">
        <f>2095184.62/1000</f>
        <v>2095.18462</v>
      </c>
      <c r="E665" s="32" t="s">
        <v>6</v>
      </c>
      <c r="F665" s="30">
        <v>500</v>
      </c>
      <c r="G665" s="32" t="s">
        <v>6</v>
      </c>
      <c r="H665" s="30">
        <v>500</v>
      </c>
      <c r="I665" s="54"/>
      <c r="J665" s="56"/>
      <c r="K665" s="54"/>
    </row>
    <row r="666" spans="1:11" s="31" customFormat="1" x14ac:dyDescent="0.25">
      <c r="A666" s="48"/>
      <c r="B666" s="53"/>
      <c r="C666" s="32" t="s">
        <v>7</v>
      </c>
      <c r="D666" s="30">
        <v>0</v>
      </c>
      <c r="E666" s="32" t="s">
        <v>7</v>
      </c>
      <c r="F666" s="30">
        <v>0</v>
      </c>
      <c r="G666" s="32" t="s">
        <v>7</v>
      </c>
      <c r="H666" s="30">
        <v>0</v>
      </c>
      <c r="I666" s="54"/>
      <c r="J666" s="56"/>
      <c r="K666" s="54"/>
    </row>
    <row r="667" spans="1:11" x14ac:dyDescent="0.25">
      <c r="A667" s="48" t="s">
        <v>331</v>
      </c>
      <c r="B667" s="53" t="s">
        <v>128</v>
      </c>
      <c r="C667" s="29" t="s">
        <v>18</v>
      </c>
      <c r="D667" s="30">
        <f>D669+D670+D671+D672</f>
        <v>5112.5883700000004</v>
      </c>
      <c r="E667" s="29" t="s">
        <v>18</v>
      </c>
      <c r="F667" s="30">
        <f>F669+F670+F671+F672</f>
        <v>1079.9000000000001</v>
      </c>
      <c r="G667" s="29" t="s">
        <v>18</v>
      </c>
      <c r="H667" s="30">
        <f>H669+H670+H671+H672</f>
        <v>2079.9</v>
      </c>
      <c r="I667" s="54" t="s">
        <v>81</v>
      </c>
      <c r="J667" s="56"/>
      <c r="K667" s="54" t="s">
        <v>153</v>
      </c>
    </row>
    <row r="668" spans="1:11" x14ac:dyDescent="0.25">
      <c r="A668" s="48"/>
      <c r="B668" s="53"/>
      <c r="C668" s="29" t="s">
        <v>11</v>
      </c>
      <c r="D668" s="30"/>
      <c r="E668" s="29" t="s">
        <v>11</v>
      </c>
      <c r="F668" s="30"/>
      <c r="G668" s="29" t="s">
        <v>11</v>
      </c>
      <c r="H668" s="30"/>
      <c r="I668" s="54"/>
      <c r="J668" s="56"/>
      <c r="K668" s="54"/>
    </row>
    <row r="669" spans="1:11" x14ac:dyDescent="0.25">
      <c r="A669" s="48"/>
      <c r="B669" s="53"/>
      <c r="C669" s="32" t="s">
        <v>4</v>
      </c>
      <c r="D669" s="30">
        <v>0</v>
      </c>
      <c r="E669" s="32" t="s">
        <v>4</v>
      </c>
      <c r="F669" s="30">
        <v>0</v>
      </c>
      <c r="G669" s="32" t="s">
        <v>4</v>
      </c>
      <c r="H669" s="30">
        <v>0</v>
      </c>
      <c r="I669" s="54"/>
      <c r="J669" s="56"/>
      <c r="K669" s="54"/>
    </row>
    <row r="670" spans="1:11" x14ac:dyDescent="0.25">
      <c r="A670" s="48"/>
      <c r="B670" s="53"/>
      <c r="C670" s="32" t="s">
        <v>5</v>
      </c>
      <c r="D670" s="30">
        <v>0</v>
      </c>
      <c r="E670" s="32" t="s">
        <v>5</v>
      </c>
      <c r="F670" s="30">
        <v>0</v>
      </c>
      <c r="G670" s="32" t="s">
        <v>5</v>
      </c>
      <c r="H670" s="30">
        <v>0</v>
      </c>
      <c r="I670" s="54"/>
      <c r="J670" s="56"/>
      <c r="K670" s="54"/>
    </row>
    <row r="671" spans="1:11" x14ac:dyDescent="0.25">
      <c r="A671" s="48"/>
      <c r="B671" s="53"/>
      <c r="C671" s="32" t="s">
        <v>6</v>
      </c>
      <c r="D671" s="30">
        <f>5112588.37/1000</f>
        <v>5112.5883700000004</v>
      </c>
      <c r="E671" s="32" t="s">
        <v>6</v>
      </c>
      <c r="F671" s="30">
        <f>1079900/1000</f>
        <v>1079.9000000000001</v>
      </c>
      <c r="G671" s="32" t="s">
        <v>6</v>
      </c>
      <c r="H671" s="30">
        <f>2079900/1000</f>
        <v>2079.9</v>
      </c>
      <c r="I671" s="54"/>
      <c r="J671" s="56"/>
      <c r="K671" s="54"/>
    </row>
    <row r="672" spans="1:11" x14ac:dyDescent="0.25">
      <c r="A672" s="48"/>
      <c r="B672" s="53"/>
      <c r="C672" s="32" t="s">
        <v>7</v>
      </c>
      <c r="D672" s="30">
        <v>0</v>
      </c>
      <c r="E672" s="32" t="s">
        <v>7</v>
      </c>
      <c r="F672" s="30">
        <v>0</v>
      </c>
      <c r="G672" s="32" t="s">
        <v>7</v>
      </c>
      <c r="H672" s="30">
        <v>0</v>
      </c>
      <c r="I672" s="54"/>
      <c r="J672" s="57"/>
      <c r="K672" s="54"/>
    </row>
    <row r="673" spans="1:11" x14ac:dyDescent="0.25">
      <c r="A673" s="59" t="s">
        <v>332</v>
      </c>
      <c r="B673" s="60" t="s">
        <v>129</v>
      </c>
      <c r="C673" s="29" t="s">
        <v>18</v>
      </c>
      <c r="D673" s="30">
        <f>D675+D676+D677+D678</f>
        <v>1209.0995400000002</v>
      </c>
      <c r="E673" s="29" t="s">
        <v>18</v>
      </c>
      <c r="F673" s="30">
        <f>F675+F676+F677+F678</f>
        <v>564</v>
      </c>
      <c r="G673" s="29" t="s">
        <v>18</v>
      </c>
      <c r="H673" s="30">
        <f>H675+H676+H677+H678</f>
        <v>564</v>
      </c>
      <c r="I673" s="54" t="s">
        <v>81</v>
      </c>
      <c r="J673" s="55" t="s">
        <v>159</v>
      </c>
      <c r="K673" s="54" t="s">
        <v>153</v>
      </c>
    </row>
    <row r="674" spans="1:11" x14ac:dyDescent="0.25">
      <c r="A674" s="59"/>
      <c r="B674" s="60"/>
      <c r="C674" s="29" t="s">
        <v>11</v>
      </c>
      <c r="D674" s="30"/>
      <c r="E674" s="29" t="s">
        <v>11</v>
      </c>
      <c r="F674" s="30"/>
      <c r="G674" s="29" t="s">
        <v>11</v>
      </c>
      <c r="H674" s="30"/>
      <c r="I674" s="54"/>
      <c r="J674" s="56"/>
      <c r="K674" s="54"/>
    </row>
    <row r="675" spans="1:11" x14ac:dyDescent="0.25">
      <c r="A675" s="59"/>
      <c r="B675" s="60"/>
      <c r="C675" s="32" t="s">
        <v>4</v>
      </c>
      <c r="D675" s="30">
        <v>0</v>
      </c>
      <c r="E675" s="32" t="s">
        <v>4</v>
      </c>
      <c r="F675" s="30">
        <v>0</v>
      </c>
      <c r="G675" s="32" t="s">
        <v>4</v>
      </c>
      <c r="H675" s="30">
        <v>0</v>
      </c>
      <c r="I675" s="54"/>
      <c r="J675" s="56"/>
      <c r="K675" s="54"/>
    </row>
    <row r="676" spans="1:11" x14ac:dyDescent="0.25">
      <c r="A676" s="59"/>
      <c r="B676" s="60"/>
      <c r="C676" s="32" t="s">
        <v>5</v>
      </c>
      <c r="D676" s="30">
        <f>D694</f>
        <v>645.09954000000005</v>
      </c>
      <c r="E676" s="32" t="s">
        <v>5</v>
      </c>
      <c r="F676" s="30">
        <v>0</v>
      </c>
      <c r="G676" s="32" t="s">
        <v>5</v>
      </c>
      <c r="H676" s="30">
        <v>0</v>
      </c>
      <c r="I676" s="54"/>
      <c r="J676" s="56"/>
      <c r="K676" s="54"/>
    </row>
    <row r="677" spans="1:11" x14ac:dyDescent="0.25">
      <c r="A677" s="59"/>
      <c r="B677" s="60"/>
      <c r="C677" s="32" t="s">
        <v>6</v>
      </c>
      <c r="D677" s="30">
        <f>D683+D689</f>
        <v>564</v>
      </c>
      <c r="E677" s="32" t="s">
        <v>6</v>
      </c>
      <c r="F677" s="30">
        <f>F683+F689</f>
        <v>564</v>
      </c>
      <c r="G677" s="32" t="s">
        <v>6</v>
      </c>
      <c r="H677" s="30">
        <f>H683+H689</f>
        <v>564</v>
      </c>
      <c r="I677" s="54"/>
      <c r="J677" s="56"/>
      <c r="K677" s="54"/>
    </row>
    <row r="678" spans="1:11" x14ac:dyDescent="0.25">
      <c r="A678" s="59"/>
      <c r="B678" s="60"/>
      <c r="C678" s="32" t="s">
        <v>7</v>
      </c>
      <c r="D678" s="30">
        <v>0</v>
      </c>
      <c r="E678" s="32" t="s">
        <v>7</v>
      </c>
      <c r="F678" s="30">
        <v>0</v>
      </c>
      <c r="G678" s="32" t="s">
        <v>7</v>
      </c>
      <c r="H678" s="30">
        <v>0</v>
      </c>
      <c r="I678" s="54"/>
      <c r="J678" s="56"/>
      <c r="K678" s="54"/>
    </row>
    <row r="679" spans="1:11" x14ac:dyDescent="0.25">
      <c r="A679" s="48" t="s">
        <v>333</v>
      </c>
      <c r="B679" s="53" t="s">
        <v>130</v>
      </c>
      <c r="C679" s="29" t="s">
        <v>18</v>
      </c>
      <c r="D679" s="30">
        <f>D681+D682+D683+D684</f>
        <v>519</v>
      </c>
      <c r="E679" s="29" t="s">
        <v>18</v>
      </c>
      <c r="F679" s="30">
        <f>F681+F682+F683+F684</f>
        <v>519</v>
      </c>
      <c r="G679" s="29" t="s">
        <v>18</v>
      </c>
      <c r="H679" s="30">
        <f>H681+H682+H683+H684</f>
        <v>519</v>
      </c>
      <c r="I679" s="54" t="s">
        <v>81</v>
      </c>
      <c r="J679" s="56"/>
      <c r="K679" s="54" t="s">
        <v>153</v>
      </c>
    </row>
    <row r="680" spans="1:11" x14ac:dyDescent="0.25">
      <c r="A680" s="48"/>
      <c r="B680" s="53"/>
      <c r="C680" s="29" t="s">
        <v>11</v>
      </c>
      <c r="D680" s="30"/>
      <c r="E680" s="29" t="s">
        <v>11</v>
      </c>
      <c r="F680" s="30"/>
      <c r="G680" s="29" t="s">
        <v>11</v>
      </c>
      <c r="H680" s="30"/>
      <c r="I680" s="54"/>
      <c r="J680" s="56"/>
      <c r="K680" s="54"/>
    </row>
    <row r="681" spans="1:11" x14ac:dyDescent="0.25">
      <c r="A681" s="48"/>
      <c r="B681" s="53"/>
      <c r="C681" s="32" t="s">
        <v>4</v>
      </c>
      <c r="D681" s="30">
        <v>0</v>
      </c>
      <c r="E681" s="32" t="s">
        <v>4</v>
      </c>
      <c r="F681" s="30">
        <v>0</v>
      </c>
      <c r="G681" s="32" t="s">
        <v>4</v>
      </c>
      <c r="H681" s="30">
        <v>0</v>
      </c>
      <c r="I681" s="54"/>
      <c r="J681" s="56"/>
      <c r="K681" s="54"/>
    </row>
    <row r="682" spans="1:11" x14ac:dyDescent="0.25">
      <c r="A682" s="48"/>
      <c r="B682" s="53"/>
      <c r="C682" s="32" t="s">
        <v>5</v>
      </c>
      <c r="D682" s="30">
        <v>0</v>
      </c>
      <c r="E682" s="32" t="s">
        <v>5</v>
      </c>
      <c r="F682" s="30">
        <v>0</v>
      </c>
      <c r="G682" s="32" t="s">
        <v>5</v>
      </c>
      <c r="H682" s="30">
        <v>0</v>
      </c>
      <c r="I682" s="54"/>
      <c r="J682" s="56"/>
      <c r="K682" s="54"/>
    </row>
    <row r="683" spans="1:11" x14ac:dyDescent="0.25">
      <c r="A683" s="48"/>
      <c r="B683" s="53"/>
      <c r="C683" s="32" t="s">
        <v>6</v>
      </c>
      <c r="D683" s="30">
        <f>519000/1000</f>
        <v>519</v>
      </c>
      <c r="E683" s="32" t="s">
        <v>6</v>
      </c>
      <c r="F683" s="30">
        <v>519</v>
      </c>
      <c r="G683" s="32" t="s">
        <v>6</v>
      </c>
      <c r="H683" s="30">
        <v>519</v>
      </c>
      <c r="I683" s="54"/>
      <c r="J683" s="56"/>
      <c r="K683" s="54"/>
    </row>
    <row r="684" spans="1:11" x14ac:dyDescent="0.25">
      <c r="A684" s="48"/>
      <c r="B684" s="53"/>
      <c r="C684" s="32" t="s">
        <v>7</v>
      </c>
      <c r="D684" s="30">
        <v>0</v>
      </c>
      <c r="E684" s="32" t="s">
        <v>7</v>
      </c>
      <c r="F684" s="30">
        <v>0</v>
      </c>
      <c r="G684" s="32" t="s">
        <v>7</v>
      </c>
      <c r="H684" s="30">
        <v>0</v>
      </c>
      <c r="I684" s="54"/>
      <c r="J684" s="56"/>
      <c r="K684" s="54"/>
    </row>
    <row r="685" spans="1:11" x14ac:dyDescent="0.25">
      <c r="A685" s="48" t="s">
        <v>334</v>
      </c>
      <c r="B685" s="53" t="s">
        <v>131</v>
      </c>
      <c r="C685" s="29" t="s">
        <v>18</v>
      </c>
      <c r="D685" s="30">
        <f>D687+D688+D689+D690</f>
        <v>45</v>
      </c>
      <c r="E685" s="29" t="s">
        <v>18</v>
      </c>
      <c r="F685" s="30">
        <f>F687+F688+F689+F690</f>
        <v>45</v>
      </c>
      <c r="G685" s="29" t="s">
        <v>18</v>
      </c>
      <c r="H685" s="30">
        <f>H687+H688+H689+H690</f>
        <v>45</v>
      </c>
      <c r="I685" s="54" t="s">
        <v>81</v>
      </c>
      <c r="J685" s="56"/>
      <c r="K685" s="54" t="s">
        <v>153</v>
      </c>
    </row>
    <row r="686" spans="1:11" x14ac:dyDescent="0.25">
      <c r="A686" s="48"/>
      <c r="B686" s="53"/>
      <c r="C686" s="29" t="s">
        <v>11</v>
      </c>
      <c r="D686" s="30"/>
      <c r="E686" s="29" t="s">
        <v>11</v>
      </c>
      <c r="F686" s="30"/>
      <c r="G686" s="29" t="s">
        <v>11</v>
      </c>
      <c r="H686" s="30"/>
      <c r="I686" s="54"/>
      <c r="J686" s="56"/>
      <c r="K686" s="54"/>
    </row>
    <row r="687" spans="1:11" x14ac:dyDescent="0.25">
      <c r="A687" s="48"/>
      <c r="B687" s="53"/>
      <c r="C687" s="32" t="s">
        <v>4</v>
      </c>
      <c r="D687" s="30">
        <v>0</v>
      </c>
      <c r="E687" s="32" t="s">
        <v>4</v>
      </c>
      <c r="F687" s="30">
        <v>0</v>
      </c>
      <c r="G687" s="32" t="s">
        <v>4</v>
      </c>
      <c r="H687" s="30">
        <v>0</v>
      </c>
      <c r="I687" s="54"/>
      <c r="J687" s="56"/>
      <c r="K687" s="54"/>
    </row>
    <row r="688" spans="1:11" x14ac:dyDescent="0.25">
      <c r="A688" s="48"/>
      <c r="B688" s="53"/>
      <c r="C688" s="32" t="s">
        <v>5</v>
      </c>
      <c r="D688" s="30">
        <v>0</v>
      </c>
      <c r="E688" s="32" t="s">
        <v>5</v>
      </c>
      <c r="F688" s="30">
        <v>0</v>
      </c>
      <c r="G688" s="32" t="s">
        <v>5</v>
      </c>
      <c r="H688" s="30">
        <v>0</v>
      </c>
      <c r="I688" s="54"/>
      <c r="J688" s="56"/>
      <c r="K688" s="54"/>
    </row>
    <row r="689" spans="1:11" x14ac:dyDescent="0.25">
      <c r="A689" s="48"/>
      <c r="B689" s="53"/>
      <c r="C689" s="32" t="s">
        <v>6</v>
      </c>
      <c r="D689" s="30">
        <f>45000/1000</f>
        <v>45</v>
      </c>
      <c r="E689" s="32" t="s">
        <v>6</v>
      </c>
      <c r="F689" s="30">
        <v>45</v>
      </c>
      <c r="G689" s="32" t="s">
        <v>6</v>
      </c>
      <c r="H689" s="30">
        <v>45</v>
      </c>
      <c r="I689" s="54"/>
      <c r="J689" s="56"/>
      <c r="K689" s="54"/>
    </row>
    <row r="690" spans="1:11" x14ac:dyDescent="0.25">
      <c r="A690" s="48"/>
      <c r="B690" s="53"/>
      <c r="C690" s="32" t="s">
        <v>7</v>
      </c>
      <c r="D690" s="30">
        <v>0</v>
      </c>
      <c r="E690" s="32" t="s">
        <v>7</v>
      </c>
      <c r="F690" s="30">
        <v>0</v>
      </c>
      <c r="G690" s="32" t="s">
        <v>7</v>
      </c>
      <c r="H690" s="30">
        <v>0</v>
      </c>
      <c r="I690" s="54"/>
      <c r="J690" s="57"/>
      <c r="K690" s="54"/>
    </row>
    <row r="691" spans="1:11" ht="33" customHeight="1" x14ac:dyDescent="0.25">
      <c r="A691" s="48" t="s">
        <v>335</v>
      </c>
      <c r="B691" s="53" t="s">
        <v>132</v>
      </c>
      <c r="C691" s="29" t="s">
        <v>18</v>
      </c>
      <c r="D691" s="30">
        <f>D693+D694+D695+D696</f>
        <v>645.09954000000005</v>
      </c>
      <c r="E691" s="29" t="s">
        <v>18</v>
      </c>
      <c r="F691" s="30">
        <f>F693+F694+F695+F696</f>
        <v>0</v>
      </c>
      <c r="G691" s="29" t="s">
        <v>18</v>
      </c>
      <c r="H691" s="30">
        <f>H693+H694+H695+H696</f>
        <v>0</v>
      </c>
      <c r="I691" s="54" t="s">
        <v>81</v>
      </c>
      <c r="J691" s="55" t="s">
        <v>160</v>
      </c>
      <c r="K691" s="54" t="s">
        <v>153</v>
      </c>
    </row>
    <row r="692" spans="1:11" ht="33" customHeight="1" x14ac:dyDescent="0.25">
      <c r="A692" s="48"/>
      <c r="B692" s="53"/>
      <c r="C692" s="29" t="s">
        <v>11</v>
      </c>
      <c r="D692" s="30"/>
      <c r="E692" s="29" t="s">
        <v>11</v>
      </c>
      <c r="F692" s="30"/>
      <c r="G692" s="29" t="s">
        <v>11</v>
      </c>
      <c r="H692" s="30"/>
      <c r="I692" s="54"/>
      <c r="J692" s="56"/>
      <c r="K692" s="54"/>
    </row>
    <row r="693" spans="1:11" ht="33" customHeight="1" x14ac:dyDescent="0.25">
      <c r="A693" s="48"/>
      <c r="B693" s="53"/>
      <c r="C693" s="32" t="s">
        <v>4</v>
      </c>
      <c r="D693" s="30">
        <v>0</v>
      </c>
      <c r="E693" s="32" t="s">
        <v>4</v>
      </c>
      <c r="F693" s="30">
        <v>0</v>
      </c>
      <c r="G693" s="32" t="s">
        <v>4</v>
      </c>
      <c r="H693" s="30">
        <v>0</v>
      </c>
      <c r="I693" s="54"/>
      <c r="J693" s="56"/>
      <c r="K693" s="54"/>
    </row>
    <row r="694" spans="1:11" ht="33" customHeight="1" x14ac:dyDescent="0.25">
      <c r="A694" s="48"/>
      <c r="B694" s="53"/>
      <c r="C694" s="32" t="s">
        <v>5</v>
      </c>
      <c r="D694" s="30">
        <f>D700+D706</f>
        <v>645.09954000000005</v>
      </c>
      <c r="E694" s="32" t="s">
        <v>5</v>
      </c>
      <c r="F694" s="30">
        <v>0</v>
      </c>
      <c r="G694" s="32" t="s">
        <v>5</v>
      </c>
      <c r="H694" s="30">
        <v>0</v>
      </c>
      <c r="I694" s="54"/>
      <c r="J694" s="56"/>
      <c r="K694" s="54"/>
    </row>
    <row r="695" spans="1:11" ht="33" customHeight="1" x14ac:dyDescent="0.25">
      <c r="A695" s="48"/>
      <c r="B695" s="53"/>
      <c r="C695" s="32" t="s">
        <v>6</v>
      </c>
      <c r="D695" s="30">
        <v>0</v>
      </c>
      <c r="E695" s="32" t="s">
        <v>6</v>
      </c>
      <c r="F695" s="30">
        <v>0</v>
      </c>
      <c r="G695" s="32" t="s">
        <v>6</v>
      </c>
      <c r="H695" s="30">
        <v>0</v>
      </c>
      <c r="I695" s="54"/>
      <c r="J695" s="56"/>
      <c r="K695" s="54"/>
    </row>
    <row r="696" spans="1:11" ht="33" customHeight="1" x14ac:dyDescent="0.25">
      <c r="A696" s="48"/>
      <c r="B696" s="53"/>
      <c r="C696" s="32" t="s">
        <v>7</v>
      </c>
      <c r="D696" s="30">
        <v>0</v>
      </c>
      <c r="E696" s="32" t="s">
        <v>7</v>
      </c>
      <c r="F696" s="30">
        <v>0</v>
      </c>
      <c r="G696" s="32" t="s">
        <v>7</v>
      </c>
      <c r="H696" s="30">
        <v>0</v>
      </c>
      <c r="I696" s="54"/>
      <c r="J696" s="56"/>
      <c r="K696" s="54"/>
    </row>
    <row r="697" spans="1:11" ht="33" customHeight="1" x14ac:dyDescent="0.25">
      <c r="A697" s="48" t="s">
        <v>336</v>
      </c>
      <c r="B697" s="53" t="s">
        <v>133</v>
      </c>
      <c r="C697" s="29" t="s">
        <v>18</v>
      </c>
      <c r="D697" s="30">
        <f>D699+D700+D701+D702</f>
        <v>597.42200000000003</v>
      </c>
      <c r="E697" s="29" t="s">
        <v>18</v>
      </c>
      <c r="F697" s="30">
        <f>F699+F700+F701+F702</f>
        <v>0</v>
      </c>
      <c r="G697" s="29" t="s">
        <v>18</v>
      </c>
      <c r="H697" s="30">
        <f>H699+H700+H701+H702</f>
        <v>0</v>
      </c>
      <c r="I697" s="54" t="s">
        <v>81</v>
      </c>
      <c r="J697" s="56"/>
      <c r="K697" s="54" t="s">
        <v>153</v>
      </c>
    </row>
    <row r="698" spans="1:11" ht="33" customHeight="1" x14ac:dyDescent="0.25">
      <c r="A698" s="48"/>
      <c r="B698" s="53"/>
      <c r="C698" s="29" t="s">
        <v>11</v>
      </c>
      <c r="D698" s="30"/>
      <c r="E698" s="29" t="s">
        <v>11</v>
      </c>
      <c r="F698" s="30"/>
      <c r="G698" s="29" t="s">
        <v>11</v>
      </c>
      <c r="H698" s="30"/>
      <c r="I698" s="54"/>
      <c r="J698" s="56"/>
      <c r="K698" s="54"/>
    </row>
    <row r="699" spans="1:11" ht="33" customHeight="1" x14ac:dyDescent="0.25">
      <c r="A699" s="48"/>
      <c r="B699" s="53"/>
      <c r="C699" s="32" t="s">
        <v>4</v>
      </c>
      <c r="D699" s="30">
        <v>0</v>
      </c>
      <c r="E699" s="32" t="s">
        <v>4</v>
      </c>
      <c r="F699" s="30">
        <v>0</v>
      </c>
      <c r="G699" s="32" t="s">
        <v>4</v>
      </c>
      <c r="H699" s="30">
        <v>0</v>
      </c>
      <c r="I699" s="54"/>
      <c r="J699" s="56"/>
      <c r="K699" s="54"/>
    </row>
    <row r="700" spans="1:11" ht="33" customHeight="1" x14ac:dyDescent="0.25">
      <c r="A700" s="48"/>
      <c r="B700" s="53"/>
      <c r="C700" s="32" t="s">
        <v>5</v>
      </c>
      <c r="D700" s="30">
        <f>597422/1000</f>
        <v>597.42200000000003</v>
      </c>
      <c r="E700" s="32" t="s">
        <v>5</v>
      </c>
      <c r="F700" s="30">
        <v>0</v>
      </c>
      <c r="G700" s="32" t="s">
        <v>5</v>
      </c>
      <c r="H700" s="30">
        <v>0</v>
      </c>
      <c r="I700" s="54"/>
      <c r="J700" s="56"/>
      <c r="K700" s="54"/>
    </row>
    <row r="701" spans="1:11" ht="33" customHeight="1" x14ac:dyDescent="0.25">
      <c r="A701" s="48"/>
      <c r="B701" s="53"/>
      <c r="C701" s="32" t="s">
        <v>6</v>
      </c>
      <c r="D701" s="30">
        <v>0</v>
      </c>
      <c r="E701" s="32" t="s">
        <v>6</v>
      </c>
      <c r="F701" s="30">
        <v>0</v>
      </c>
      <c r="G701" s="32" t="s">
        <v>6</v>
      </c>
      <c r="H701" s="30">
        <v>0</v>
      </c>
      <c r="I701" s="54"/>
      <c r="J701" s="56"/>
      <c r="K701" s="54"/>
    </row>
    <row r="702" spans="1:11" ht="33" customHeight="1" x14ac:dyDescent="0.25">
      <c r="A702" s="48"/>
      <c r="B702" s="53"/>
      <c r="C702" s="32" t="s">
        <v>7</v>
      </c>
      <c r="D702" s="30">
        <v>0</v>
      </c>
      <c r="E702" s="32" t="s">
        <v>7</v>
      </c>
      <c r="F702" s="30">
        <v>0</v>
      </c>
      <c r="G702" s="32" t="s">
        <v>7</v>
      </c>
      <c r="H702" s="30">
        <v>0</v>
      </c>
      <c r="I702" s="54"/>
      <c r="J702" s="56"/>
      <c r="K702" s="54"/>
    </row>
    <row r="703" spans="1:11" ht="33" customHeight="1" x14ac:dyDescent="0.25">
      <c r="A703" s="48" t="s">
        <v>337</v>
      </c>
      <c r="B703" s="53" t="s">
        <v>134</v>
      </c>
      <c r="C703" s="29" t="s">
        <v>18</v>
      </c>
      <c r="D703" s="30">
        <f>D705+D706+D707+D708</f>
        <v>47.67754</v>
      </c>
      <c r="E703" s="29" t="s">
        <v>18</v>
      </c>
      <c r="F703" s="30">
        <f>F705+F706+F707+F708</f>
        <v>0</v>
      </c>
      <c r="G703" s="29" t="s">
        <v>18</v>
      </c>
      <c r="H703" s="30">
        <f>H705+H706+H707+H708</f>
        <v>0</v>
      </c>
      <c r="I703" s="54" t="s">
        <v>81</v>
      </c>
      <c r="J703" s="56"/>
      <c r="K703" s="54" t="s">
        <v>153</v>
      </c>
    </row>
    <row r="704" spans="1:11" ht="33" customHeight="1" x14ac:dyDescent="0.25">
      <c r="A704" s="48"/>
      <c r="B704" s="53"/>
      <c r="C704" s="29" t="s">
        <v>11</v>
      </c>
      <c r="D704" s="30"/>
      <c r="E704" s="29" t="s">
        <v>11</v>
      </c>
      <c r="F704" s="30"/>
      <c r="G704" s="29" t="s">
        <v>11</v>
      </c>
      <c r="H704" s="30"/>
      <c r="I704" s="54"/>
      <c r="J704" s="56"/>
      <c r="K704" s="54"/>
    </row>
    <row r="705" spans="1:11" ht="33" customHeight="1" x14ac:dyDescent="0.25">
      <c r="A705" s="48"/>
      <c r="B705" s="53"/>
      <c r="C705" s="32" t="s">
        <v>4</v>
      </c>
      <c r="D705" s="30">
        <v>0</v>
      </c>
      <c r="E705" s="32" t="s">
        <v>4</v>
      </c>
      <c r="F705" s="30">
        <v>0</v>
      </c>
      <c r="G705" s="32" t="s">
        <v>4</v>
      </c>
      <c r="H705" s="30">
        <v>0</v>
      </c>
      <c r="I705" s="54"/>
      <c r="J705" s="56"/>
      <c r="K705" s="54"/>
    </row>
    <row r="706" spans="1:11" ht="33" customHeight="1" x14ac:dyDescent="0.25">
      <c r="A706" s="48"/>
      <c r="B706" s="53"/>
      <c r="C706" s="32" t="s">
        <v>5</v>
      </c>
      <c r="D706" s="30">
        <f>47677.54/1000</f>
        <v>47.67754</v>
      </c>
      <c r="E706" s="32" t="s">
        <v>5</v>
      </c>
      <c r="F706" s="30">
        <v>0</v>
      </c>
      <c r="G706" s="32" t="s">
        <v>5</v>
      </c>
      <c r="H706" s="30">
        <v>0</v>
      </c>
      <c r="I706" s="54"/>
      <c r="J706" s="56"/>
      <c r="K706" s="54"/>
    </row>
    <row r="707" spans="1:11" ht="33" customHeight="1" x14ac:dyDescent="0.25">
      <c r="A707" s="48"/>
      <c r="B707" s="53"/>
      <c r="C707" s="32" t="s">
        <v>6</v>
      </c>
      <c r="D707" s="30">
        <v>0</v>
      </c>
      <c r="E707" s="32" t="s">
        <v>6</v>
      </c>
      <c r="F707" s="30">
        <v>0</v>
      </c>
      <c r="G707" s="32" t="s">
        <v>6</v>
      </c>
      <c r="H707" s="30">
        <v>0</v>
      </c>
      <c r="I707" s="54"/>
      <c r="J707" s="56"/>
      <c r="K707" s="54"/>
    </row>
    <row r="708" spans="1:11" ht="33" customHeight="1" x14ac:dyDescent="0.25">
      <c r="A708" s="48"/>
      <c r="B708" s="53"/>
      <c r="C708" s="32" t="s">
        <v>7</v>
      </c>
      <c r="D708" s="30">
        <v>0</v>
      </c>
      <c r="E708" s="32" t="s">
        <v>7</v>
      </c>
      <c r="F708" s="30">
        <v>0</v>
      </c>
      <c r="G708" s="32" t="s">
        <v>7</v>
      </c>
      <c r="H708" s="30">
        <v>0</v>
      </c>
      <c r="I708" s="54"/>
      <c r="J708" s="57"/>
      <c r="K708" s="54"/>
    </row>
    <row r="709" spans="1:11" x14ac:dyDescent="0.25">
      <c r="A709" s="59" t="s">
        <v>338</v>
      </c>
      <c r="B709" s="60" t="s">
        <v>135</v>
      </c>
      <c r="C709" s="29" t="s">
        <v>18</v>
      </c>
      <c r="D709" s="30">
        <f>D711+D712+D713+D714</f>
        <v>19595.7</v>
      </c>
      <c r="E709" s="29" t="s">
        <v>18</v>
      </c>
      <c r="F709" s="30">
        <f>F711+F712+F713+F714</f>
        <v>20122.68</v>
      </c>
      <c r="G709" s="29" t="s">
        <v>18</v>
      </c>
      <c r="H709" s="30">
        <f>H711+H712+H713+H714</f>
        <v>20122.68</v>
      </c>
      <c r="I709" s="54" t="s">
        <v>81</v>
      </c>
      <c r="J709" s="55" t="s">
        <v>163</v>
      </c>
      <c r="K709" s="54" t="s">
        <v>154</v>
      </c>
    </row>
    <row r="710" spans="1:11" x14ac:dyDescent="0.25">
      <c r="A710" s="59"/>
      <c r="B710" s="60"/>
      <c r="C710" s="29" t="s">
        <v>11</v>
      </c>
      <c r="D710" s="30"/>
      <c r="E710" s="29" t="s">
        <v>11</v>
      </c>
      <c r="F710" s="30"/>
      <c r="G710" s="29" t="s">
        <v>11</v>
      </c>
      <c r="H710" s="30"/>
      <c r="I710" s="54"/>
      <c r="J710" s="56"/>
      <c r="K710" s="54"/>
    </row>
    <row r="711" spans="1:11" x14ac:dyDescent="0.25">
      <c r="A711" s="59"/>
      <c r="B711" s="60"/>
      <c r="C711" s="32" t="s">
        <v>4</v>
      </c>
      <c r="D711" s="30">
        <f>D717</f>
        <v>0</v>
      </c>
      <c r="E711" s="32" t="s">
        <v>4</v>
      </c>
      <c r="F711" s="30">
        <f>F717</f>
        <v>0</v>
      </c>
      <c r="G711" s="32" t="s">
        <v>4</v>
      </c>
      <c r="H711" s="30">
        <f>H717</f>
        <v>0</v>
      </c>
      <c r="I711" s="54"/>
      <c r="J711" s="56"/>
      <c r="K711" s="54"/>
    </row>
    <row r="712" spans="1:11" x14ac:dyDescent="0.25">
      <c r="A712" s="59"/>
      <c r="B712" s="60"/>
      <c r="C712" s="32" t="s">
        <v>5</v>
      </c>
      <c r="D712" s="30">
        <f t="shared" ref="D712:F714" si="0">D718</f>
        <v>5868.48</v>
      </c>
      <c r="E712" s="32" t="s">
        <v>5</v>
      </c>
      <c r="F712" s="30">
        <f t="shared" si="0"/>
        <v>5868.48</v>
      </c>
      <c r="G712" s="32" t="s">
        <v>5</v>
      </c>
      <c r="H712" s="30">
        <f t="shared" ref="H712" si="1">H718</f>
        <v>5868.48</v>
      </c>
      <c r="I712" s="54"/>
      <c r="J712" s="56"/>
      <c r="K712" s="54"/>
    </row>
    <row r="713" spans="1:11" x14ac:dyDescent="0.25">
      <c r="A713" s="59"/>
      <c r="B713" s="60"/>
      <c r="C713" s="32" t="s">
        <v>6</v>
      </c>
      <c r="D713" s="30">
        <f t="shared" si="0"/>
        <v>13727.220000000001</v>
      </c>
      <c r="E713" s="32" t="s">
        <v>6</v>
      </c>
      <c r="F713" s="30">
        <f t="shared" si="0"/>
        <v>14254.2</v>
      </c>
      <c r="G713" s="32" t="s">
        <v>6</v>
      </c>
      <c r="H713" s="30">
        <f t="shared" ref="H713" si="2">H719</f>
        <v>14254.2</v>
      </c>
      <c r="I713" s="54"/>
      <c r="J713" s="56"/>
      <c r="K713" s="54"/>
    </row>
    <row r="714" spans="1:11" x14ac:dyDescent="0.25">
      <c r="A714" s="59"/>
      <c r="B714" s="60"/>
      <c r="C714" s="32" t="s">
        <v>7</v>
      </c>
      <c r="D714" s="30">
        <f t="shared" si="0"/>
        <v>0</v>
      </c>
      <c r="E714" s="32" t="s">
        <v>7</v>
      </c>
      <c r="F714" s="30">
        <f t="shared" si="0"/>
        <v>0</v>
      </c>
      <c r="G714" s="32" t="s">
        <v>7</v>
      </c>
      <c r="H714" s="30">
        <f t="shared" ref="H714" si="3">H720</f>
        <v>0</v>
      </c>
      <c r="I714" s="54"/>
      <c r="J714" s="56"/>
      <c r="K714" s="54"/>
    </row>
    <row r="715" spans="1:11" x14ac:dyDescent="0.25">
      <c r="A715" s="59" t="s">
        <v>339</v>
      </c>
      <c r="B715" s="60" t="s">
        <v>136</v>
      </c>
      <c r="C715" s="29" t="s">
        <v>18</v>
      </c>
      <c r="D715" s="30">
        <f>D717+D718+D719+D720</f>
        <v>19595.7</v>
      </c>
      <c r="E715" s="29" t="s">
        <v>18</v>
      </c>
      <c r="F715" s="30">
        <f>F717+F718+F719+F720</f>
        <v>20122.68</v>
      </c>
      <c r="G715" s="29" t="s">
        <v>18</v>
      </c>
      <c r="H715" s="30">
        <f>H717+H718+H719+H720</f>
        <v>20122.68</v>
      </c>
      <c r="I715" s="54" t="s">
        <v>81</v>
      </c>
      <c r="J715" s="56"/>
      <c r="K715" s="54" t="s">
        <v>154</v>
      </c>
    </row>
    <row r="716" spans="1:11" x14ac:dyDescent="0.25">
      <c r="A716" s="59"/>
      <c r="B716" s="60"/>
      <c r="C716" s="29" t="s">
        <v>11</v>
      </c>
      <c r="D716" s="30"/>
      <c r="E716" s="29" t="s">
        <v>11</v>
      </c>
      <c r="F716" s="30"/>
      <c r="G716" s="29" t="s">
        <v>11</v>
      </c>
      <c r="H716" s="30"/>
      <c r="I716" s="54"/>
      <c r="J716" s="56"/>
      <c r="K716" s="54"/>
    </row>
    <row r="717" spans="1:11" x14ac:dyDescent="0.25">
      <c r="A717" s="59"/>
      <c r="B717" s="60"/>
      <c r="C717" s="32" t="s">
        <v>4</v>
      </c>
      <c r="D717" s="30">
        <f>D723+D729+D735+D741</f>
        <v>0</v>
      </c>
      <c r="E717" s="32" t="s">
        <v>4</v>
      </c>
      <c r="F717" s="30">
        <f>F723+F729+F735+F741</f>
        <v>0</v>
      </c>
      <c r="G717" s="32" t="s">
        <v>4</v>
      </c>
      <c r="H717" s="30">
        <f>H723+H729+H735+H741</f>
        <v>0</v>
      </c>
      <c r="I717" s="54"/>
      <c r="J717" s="56"/>
      <c r="K717" s="54"/>
    </row>
    <row r="718" spans="1:11" x14ac:dyDescent="0.25">
      <c r="A718" s="59"/>
      <c r="B718" s="60"/>
      <c r="C718" s="32" t="s">
        <v>5</v>
      </c>
      <c r="D718" s="30">
        <f>D724+D730+D736+D742</f>
        <v>5868.48</v>
      </c>
      <c r="E718" s="32" t="s">
        <v>5</v>
      </c>
      <c r="F718" s="30">
        <f>F724+F730+F736+F742</f>
        <v>5868.48</v>
      </c>
      <c r="G718" s="32" t="s">
        <v>5</v>
      </c>
      <c r="H718" s="30">
        <f>H724+H730+H736+H742</f>
        <v>5868.48</v>
      </c>
      <c r="I718" s="54"/>
      <c r="J718" s="56"/>
      <c r="K718" s="54"/>
    </row>
    <row r="719" spans="1:11" x14ac:dyDescent="0.25">
      <c r="A719" s="59"/>
      <c r="B719" s="60"/>
      <c r="C719" s="32" t="s">
        <v>6</v>
      </c>
      <c r="D719" s="30">
        <f>D725+D731+D737+D743</f>
        <v>13727.220000000001</v>
      </c>
      <c r="E719" s="32" t="s">
        <v>6</v>
      </c>
      <c r="F719" s="30">
        <f>F725+F731+F737+F743</f>
        <v>14254.2</v>
      </c>
      <c r="G719" s="32" t="s">
        <v>6</v>
      </c>
      <c r="H719" s="30">
        <f>H725+H731+H737+H743</f>
        <v>14254.2</v>
      </c>
      <c r="I719" s="54"/>
      <c r="J719" s="56"/>
      <c r="K719" s="54"/>
    </row>
    <row r="720" spans="1:11" x14ac:dyDescent="0.25">
      <c r="A720" s="59"/>
      <c r="B720" s="60"/>
      <c r="C720" s="32" t="s">
        <v>7</v>
      </c>
      <c r="D720" s="30">
        <f>D726+D732+D738+D744</f>
        <v>0</v>
      </c>
      <c r="E720" s="32" t="s">
        <v>7</v>
      </c>
      <c r="F720" s="30">
        <f>F726+F732+F738+F744</f>
        <v>0</v>
      </c>
      <c r="G720" s="32" t="s">
        <v>7</v>
      </c>
      <c r="H720" s="30">
        <f>H726+H732+H738+H744</f>
        <v>0</v>
      </c>
      <c r="I720" s="54"/>
      <c r="J720" s="56"/>
      <c r="K720" s="54"/>
    </row>
    <row r="721" spans="1:11" x14ac:dyDescent="0.25">
      <c r="A721" s="48" t="s">
        <v>340</v>
      </c>
      <c r="B721" s="53" t="s">
        <v>137</v>
      </c>
      <c r="C721" s="29" t="s">
        <v>18</v>
      </c>
      <c r="D721" s="30">
        <f>D723+D724+D725+D726</f>
        <v>980.3</v>
      </c>
      <c r="E721" s="29" t="s">
        <v>18</v>
      </c>
      <c r="F721" s="30">
        <f>F723+F724+F725+F726</f>
        <v>6658.8</v>
      </c>
      <c r="G721" s="29" t="s">
        <v>18</v>
      </c>
      <c r="H721" s="30">
        <f>H723+H724+H725+H726</f>
        <v>6658.8</v>
      </c>
      <c r="I721" s="54" t="s">
        <v>81</v>
      </c>
      <c r="J721" s="56"/>
      <c r="K721" s="54" t="s">
        <v>154</v>
      </c>
    </row>
    <row r="722" spans="1:11" x14ac:dyDescent="0.25">
      <c r="A722" s="48"/>
      <c r="B722" s="53"/>
      <c r="C722" s="29" t="s">
        <v>11</v>
      </c>
      <c r="D722" s="30"/>
      <c r="E722" s="29" t="s">
        <v>11</v>
      </c>
      <c r="F722" s="30"/>
      <c r="G722" s="29" t="s">
        <v>11</v>
      </c>
      <c r="H722" s="30"/>
      <c r="I722" s="54"/>
      <c r="J722" s="56"/>
      <c r="K722" s="54"/>
    </row>
    <row r="723" spans="1:11" x14ac:dyDescent="0.25">
      <c r="A723" s="48"/>
      <c r="B723" s="53"/>
      <c r="C723" s="32" t="s">
        <v>4</v>
      </c>
      <c r="D723" s="30">
        <v>0</v>
      </c>
      <c r="E723" s="32" t="s">
        <v>4</v>
      </c>
      <c r="F723" s="30">
        <v>0</v>
      </c>
      <c r="G723" s="32" t="s">
        <v>4</v>
      </c>
      <c r="H723" s="30">
        <v>0</v>
      </c>
      <c r="I723" s="54"/>
      <c r="J723" s="56"/>
      <c r="K723" s="54"/>
    </row>
    <row r="724" spans="1:11" x14ac:dyDescent="0.25">
      <c r="A724" s="48"/>
      <c r="B724" s="53"/>
      <c r="C724" s="32" t="s">
        <v>5</v>
      </c>
      <c r="D724" s="30">
        <v>0</v>
      </c>
      <c r="E724" s="32" t="s">
        <v>5</v>
      </c>
      <c r="F724" s="30">
        <v>0</v>
      </c>
      <c r="G724" s="32" t="s">
        <v>5</v>
      </c>
      <c r="H724" s="30">
        <v>0</v>
      </c>
      <c r="I724" s="54"/>
      <c r="J724" s="56"/>
      <c r="K724" s="54"/>
    </row>
    <row r="725" spans="1:11" x14ac:dyDescent="0.25">
      <c r="A725" s="48"/>
      <c r="B725" s="53"/>
      <c r="C725" s="32" t="s">
        <v>6</v>
      </c>
      <c r="D725" s="30">
        <f>980300/1000</f>
        <v>980.3</v>
      </c>
      <c r="E725" s="32" t="s">
        <v>6</v>
      </c>
      <c r="F725" s="30">
        <f>6658800/1000</f>
        <v>6658.8</v>
      </c>
      <c r="G725" s="32" t="s">
        <v>6</v>
      </c>
      <c r="H725" s="30">
        <f>6658800/1000</f>
        <v>6658.8</v>
      </c>
      <c r="I725" s="54"/>
      <c r="J725" s="56"/>
      <c r="K725" s="54"/>
    </row>
    <row r="726" spans="1:11" x14ac:dyDescent="0.25">
      <c r="A726" s="48"/>
      <c r="B726" s="53"/>
      <c r="C726" s="32" t="s">
        <v>7</v>
      </c>
      <c r="D726" s="30">
        <v>0</v>
      </c>
      <c r="E726" s="32" t="s">
        <v>7</v>
      </c>
      <c r="F726" s="30">
        <v>0</v>
      </c>
      <c r="G726" s="32" t="s">
        <v>7</v>
      </c>
      <c r="H726" s="30">
        <v>0</v>
      </c>
      <c r="I726" s="54"/>
      <c r="J726" s="56"/>
      <c r="K726" s="54"/>
    </row>
    <row r="727" spans="1:11" x14ac:dyDescent="0.25">
      <c r="A727" s="48" t="s">
        <v>341</v>
      </c>
      <c r="B727" s="53" t="s">
        <v>138</v>
      </c>
      <c r="C727" s="29" t="s">
        <v>18</v>
      </c>
      <c r="D727" s="30">
        <f>D729+D730+D731+D732</f>
        <v>5151.51</v>
      </c>
      <c r="E727" s="29" t="s">
        <v>18</v>
      </c>
      <c r="F727" s="30">
        <f>F729+F730+F731+F732</f>
        <v>0</v>
      </c>
      <c r="G727" s="29" t="s">
        <v>18</v>
      </c>
      <c r="H727" s="30">
        <f>H729+H730+H731+H732</f>
        <v>0</v>
      </c>
      <c r="I727" s="54" t="s">
        <v>81</v>
      </c>
      <c r="J727" s="56"/>
      <c r="K727" s="54" t="s">
        <v>154</v>
      </c>
    </row>
    <row r="728" spans="1:11" x14ac:dyDescent="0.25">
      <c r="A728" s="48"/>
      <c r="B728" s="53"/>
      <c r="C728" s="29" t="s">
        <v>11</v>
      </c>
      <c r="D728" s="30"/>
      <c r="E728" s="29" t="s">
        <v>11</v>
      </c>
      <c r="F728" s="30"/>
      <c r="G728" s="29" t="s">
        <v>11</v>
      </c>
      <c r="H728" s="30"/>
      <c r="I728" s="54"/>
      <c r="J728" s="56"/>
      <c r="K728" s="54"/>
    </row>
    <row r="729" spans="1:11" x14ac:dyDescent="0.25">
      <c r="A729" s="48"/>
      <c r="B729" s="53"/>
      <c r="C729" s="32" t="s">
        <v>4</v>
      </c>
      <c r="D729" s="30">
        <v>0</v>
      </c>
      <c r="E729" s="32" t="s">
        <v>4</v>
      </c>
      <c r="F729" s="30">
        <v>0</v>
      </c>
      <c r="G729" s="32" t="s">
        <v>4</v>
      </c>
      <c r="H729" s="30">
        <v>0</v>
      </c>
      <c r="I729" s="54"/>
      <c r="J729" s="56"/>
      <c r="K729" s="54"/>
    </row>
    <row r="730" spans="1:11" x14ac:dyDescent="0.25">
      <c r="A730" s="48"/>
      <c r="B730" s="53"/>
      <c r="C730" s="32" t="s">
        <v>5</v>
      </c>
      <c r="D730" s="30">
        <v>0</v>
      </c>
      <c r="E730" s="32" t="s">
        <v>5</v>
      </c>
      <c r="F730" s="30">
        <v>0</v>
      </c>
      <c r="G730" s="32" t="s">
        <v>5</v>
      </c>
      <c r="H730" s="30">
        <v>0</v>
      </c>
      <c r="I730" s="54"/>
      <c r="J730" s="56"/>
      <c r="K730" s="54"/>
    </row>
    <row r="731" spans="1:11" x14ac:dyDescent="0.25">
      <c r="A731" s="48"/>
      <c r="B731" s="53"/>
      <c r="C731" s="32" t="s">
        <v>6</v>
      </c>
      <c r="D731" s="30">
        <f>5151510/1000</f>
        <v>5151.51</v>
      </c>
      <c r="E731" s="32" t="s">
        <v>6</v>
      </c>
      <c r="F731" s="30">
        <v>0</v>
      </c>
      <c r="G731" s="32" t="s">
        <v>6</v>
      </c>
      <c r="H731" s="30">
        <v>0</v>
      </c>
      <c r="I731" s="54"/>
      <c r="J731" s="56"/>
      <c r="K731" s="54"/>
    </row>
    <row r="732" spans="1:11" x14ac:dyDescent="0.25">
      <c r="A732" s="48"/>
      <c r="B732" s="53"/>
      <c r="C732" s="32" t="s">
        <v>7</v>
      </c>
      <c r="D732" s="30">
        <v>0</v>
      </c>
      <c r="E732" s="32" t="s">
        <v>7</v>
      </c>
      <c r="F732" s="30">
        <v>0</v>
      </c>
      <c r="G732" s="32" t="s">
        <v>7</v>
      </c>
      <c r="H732" s="30">
        <v>0</v>
      </c>
      <c r="I732" s="54"/>
      <c r="J732" s="56"/>
      <c r="K732" s="54"/>
    </row>
    <row r="733" spans="1:11" x14ac:dyDescent="0.25">
      <c r="A733" s="48" t="s">
        <v>342</v>
      </c>
      <c r="B733" s="53" t="s">
        <v>139</v>
      </c>
      <c r="C733" s="29" t="s">
        <v>18</v>
      </c>
      <c r="D733" s="30">
        <f>D735+D736+D737+D738</f>
        <v>7465.41</v>
      </c>
      <c r="E733" s="29" t="s">
        <v>18</v>
      </c>
      <c r="F733" s="30">
        <f>F735+F736+F737+F738</f>
        <v>7465.4</v>
      </c>
      <c r="G733" s="29" t="s">
        <v>18</v>
      </c>
      <c r="H733" s="30">
        <f>H735+H736+H737+H738</f>
        <v>7465.4</v>
      </c>
      <c r="I733" s="54" t="s">
        <v>81</v>
      </c>
      <c r="J733" s="56"/>
      <c r="K733" s="54" t="s">
        <v>154</v>
      </c>
    </row>
    <row r="734" spans="1:11" x14ac:dyDescent="0.25">
      <c r="A734" s="48"/>
      <c r="B734" s="53"/>
      <c r="C734" s="29" t="s">
        <v>11</v>
      </c>
      <c r="D734" s="30"/>
      <c r="E734" s="29" t="s">
        <v>11</v>
      </c>
      <c r="F734" s="30"/>
      <c r="G734" s="29" t="s">
        <v>11</v>
      </c>
      <c r="H734" s="30"/>
      <c r="I734" s="54"/>
      <c r="J734" s="56"/>
      <c r="K734" s="54"/>
    </row>
    <row r="735" spans="1:11" x14ac:dyDescent="0.25">
      <c r="A735" s="48"/>
      <c r="B735" s="53"/>
      <c r="C735" s="32" t="s">
        <v>4</v>
      </c>
      <c r="D735" s="30">
        <v>0</v>
      </c>
      <c r="E735" s="32" t="s">
        <v>4</v>
      </c>
      <c r="F735" s="30">
        <v>0</v>
      </c>
      <c r="G735" s="32" t="s">
        <v>4</v>
      </c>
      <c r="H735" s="30">
        <v>0</v>
      </c>
      <c r="I735" s="54"/>
      <c r="J735" s="56"/>
      <c r="K735" s="54"/>
    </row>
    <row r="736" spans="1:11" x14ac:dyDescent="0.25">
      <c r="A736" s="48"/>
      <c r="B736" s="53"/>
      <c r="C736" s="32" t="s">
        <v>5</v>
      </c>
      <c r="D736" s="30">
        <v>0</v>
      </c>
      <c r="E736" s="32" t="s">
        <v>5</v>
      </c>
      <c r="F736" s="30">
        <v>0</v>
      </c>
      <c r="G736" s="32" t="s">
        <v>5</v>
      </c>
      <c r="H736" s="30">
        <v>0</v>
      </c>
      <c r="I736" s="54"/>
      <c r="J736" s="56"/>
      <c r="K736" s="54"/>
    </row>
    <row r="737" spans="1:11" x14ac:dyDescent="0.25">
      <c r="A737" s="48"/>
      <c r="B737" s="53"/>
      <c r="C737" s="32" t="s">
        <v>6</v>
      </c>
      <c r="D737" s="30">
        <f>7465410/1000</f>
        <v>7465.41</v>
      </c>
      <c r="E737" s="32" t="s">
        <v>6</v>
      </c>
      <c r="F737" s="30">
        <f>7465400/1000</f>
        <v>7465.4</v>
      </c>
      <c r="G737" s="32" t="s">
        <v>6</v>
      </c>
      <c r="H737" s="30">
        <f>7465400/1000</f>
        <v>7465.4</v>
      </c>
      <c r="I737" s="54"/>
      <c r="J737" s="56"/>
      <c r="K737" s="54"/>
    </row>
    <row r="738" spans="1:11" x14ac:dyDescent="0.25">
      <c r="A738" s="48"/>
      <c r="B738" s="53"/>
      <c r="C738" s="32" t="s">
        <v>7</v>
      </c>
      <c r="D738" s="30">
        <v>0</v>
      </c>
      <c r="E738" s="32" t="s">
        <v>7</v>
      </c>
      <c r="F738" s="30">
        <v>0</v>
      </c>
      <c r="G738" s="32" t="s">
        <v>7</v>
      </c>
      <c r="H738" s="30">
        <v>0</v>
      </c>
      <c r="I738" s="54"/>
      <c r="J738" s="56"/>
      <c r="K738" s="54"/>
    </row>
    <row r="739" spans="1:11" x14ac:dyDescent="0.25">
      <c r="A739" s="48" t="s">
        <v>343</v>
      </c>
      <c r="B739" s="53" t="s">
        <v>140</v>
      </c>
      <c r="C739" s="29" t="s">
        <v>18</v>
      </c>
      <c r="D739" s="30">
        <f>D741+D742+D743+D744</f>
        <v>5998.48</v>
      </c>
      <c r="E739" s="29" t="s">
        <v>18</v>
      </c>
      <c r="F739" s="30">
        <f>F741+F742+F743+F744</f>
        <v>5998.48</v>
      </c>
      <c r="G739" s="29" t="s">
        <v>18</v>
      </c>
      <c r="H739" s="30">
        <f>H741+H742+H743+H744</f>
        <v>5998.48</v>
      </c>
      <c r="I739" s="54" t="s">
        <v>81</v>
      </c>
      <c r="J739" s="56"/>
      <c r="K739" s="54" t="s">
        <v>154</v>
      </c>
    </row>
    <row r="740" spans="1:11" x14ac:dyDescent="0.25">
      <c r="A740" s="48"/>
      <c r="B740" s="53"/>
      <c r="C740" s="29" t="s">
        <v>11</v>
      </c>
      <c r="D740" s="30"/>
      <c r="E740" s="29" t="s">
        <v>11</v>
      </c>
      <c r="F740" s="30"/>
      <c r="G740" s="29" t="s">
        <v>11</v>
      </c>
      <c r="H740" s="30"/>
      <c r="I740" s="54"/>
      <c r="J740" s="56"/>
      <c r="K740" s="54"/>
    </row>
    <row r="741" spans="1:11" x14ac:dyDescent="0.25">
      <c r="A741" s="48"/>
      <c r="B741" s="53"/>
      <c r="C741" s="32" t="s">
        <v>4</v>
      </c>
      <c r="D741" s="30">
        <v>0</v>
      </c>
      <c r="E741" s="32" t="s">
        <v>4</v>
      </c>
      <c r="F741" s="30">
        <v>0</v>
      </c>
      <c r="G741" s="32" t="s">
        <v>4</v>
      </c>
      <c r="H741" s="30">
        <v>0</v>
      </c>
      <c r="I741" s="54"/>
      <c r="J741" s="56"/>
      <c r="K741" s="54"/>
    </row>
    <row r="742" spans="1:11" x14ac:dyDescent="0.25">
      <c r="A742" s="48"/>
      <c r="B742" s="53"/>
      <c r="C742" s="32" t="s">
        <v>5</v>
      </c>
      <c r="D742" s="30">
        <f>(3734490+2133990)/1000</f>
        <v>5868.48</v>
      </c>
      <c r="E742" s="32" t="s">
        <v>5</v>
      </c>
      <c r="F742" s="30">
        <f>(3734490+2133990)/1000</f>
        <v>5868.48</v>
      </c>
      <c r="G742" s="32" t="s">
        <v>5</v>
      </c>
      <c r="H742" s="30">
        <f>(3734490+2133990)/1000</f>
        <v>5868.48</v>
      </c>
      <c r="I742" s="54"/>
      <c r="J742" s="56"/>
      <c r="K742" s="54"/>
    </row>
    <row r="743" spans="1:11" x14ac:dyDescent="0.25">
      <c r="A743" s="48"/>
      <c r="B743" s="53"/>
      <c r="C743" s="32" t="s">
        <v>6</v>
      </c>
      <c r="D743" s="30">
        <f>(50000+80000)/1000</f>
        <v>130</v>
      </c>
      <c r="E743" s="32" t="s">
        <v>6</v>
      </c>
      <c r="F743" s="30">
        <f>(50000+80000)/1000</f>
        <v>130</v>
      </c>
      <c r="G743" s="32" t="s">
        <v>6</v>
      </c>
      <c r="H743" s="30">
        <f>(50000+80000)/1000</f>
        <v>130</v>
      </c>
      <c r="I743" s="54"/>
      <c r="J743" s="56"/>
      <c r="K743" s="54"/>
    </row>
    <row r="744" spans="1:11" x14ac:dyDescent="0.25">
      <c r="A744" s="48"/>
      <c r="B744" s="53"/>
      <c r="C744" s="32" t="s">
        <v>7</v>
      </c>
      <c r="D744" s="30">
        <v>0</v>
      </c>
      <c r="E744" s="32" t="s">
        <v>7</v>
      </c>
      <c r="F744" s="30">
        <v>0</v>
      </c>
      <c r="G744" s="32" t="s">
        <v>7</v>
      </c>
      <c r="H744" s="30">
        <v>0</v>
      </c>
      <c r="I744" s="54"/>
      <c r="J744" s="57"/>
      <c r="K744" s="54"/>
    </row>
    <row r="745" spans="1:11" x14ac:dyDescent="0.25">
      <c r="A745" s="59" t="s">
        <v>344</v>
      </c>
      <c r="B745" s="60" t="s">
        <v>141</v>
      </c>
      <c r="C745" s="29" t="s">
        <v>18</v>
      </c>
      <c r="D745" s="30">
        <f>D747+D748+D749+D750</f>
        <v>12090</v>
      </c>
      <c r="E745" s="29" t="s">
        <v>18</v>
      </c>
      <c r="F745" s="30">
        <f>F747+F748+F749+F750</f>
        <v>12090</v>
      </c>
      <c r="G745" s="29" t="s">
        <v>18</v>
      </c>
      <c r="H745" s="30">
        <f>H747+H748+H749+H750</f>
        <v>12090</v>
      </c>
      <c r="I745" s="54" t="s">
        <v>81</v>
      </c>
      <c r="J745" s="55" t="s">
        <v>167</v>
      </c>
      <c r="K745" s="54" t="s">
        <v>151</v>
      </c>
    </row>
    <row r="746" spans="1:11" x14ac:dyDescent="0.25">
      <c r="A746" s="59"/>
      <c r="B746" s="60"/>
      <c r="C746" s="29" t="s">
        <v>11</v>
      </c>
      <c r="D746" s="30"/>
      <c r="E746" s="29" t="s">
        <v>11</v>
      </c>
      <c r="F746" s="30"/>
      <c r="G746" s="29" t="s">
        <v>11</v>
      </c>
      <c r="H746" s="30"/>
      <c r="I746" s="54"/>
      <c r="J746" s="56"/>
      <c r="K746" s="54"/>
    </row>
    <row r="747" spans="1:11" x14ac:dyDescent="0.25">
      <c r="A747" s="59"/>
      <c r="B747" s="60"/>
      <c r="C747" s="32" t="s">
        <v>4</v>
      </c>
      <c r="D747" s="30">
        <f>D753+D765</f>
        <v>0</v>
      </c>
      <c r="E747" s="32" t="s">
        <v>4</v>
      </c>
      <c r="F747" s="30">
        <f>F753+F765</f>
        <v>0</v>
      </c>
      <c r="G747" s="32" t="s">
        <v>4</v>
      </c>
      <c r="H747" s="30">
        <f>H753+H765</f>
        <v>0</v>
      </c>
      <c r="I747" s="54"/>
      <c r="J747" s="56"/>
      <c r="K747" s="54"/>
    </row>
    <row r="748" spans="1:11" x14ac:dyDescent="0.25">
      <c r="A748" s="59"/>
      <c r="B748" s="60"/>
      <c r="C748" s="32" t="s">
        <v>5</v>
      </c>
      <c r="D748" s="30">
        <f t="shared" ref="D748:F750" si="4">D754+D766</f>
        <v>12006</v>
      </c>
      <c r="E748" s="32" t="s">
        <v>5</v>
      </c>
      <c r="F748" s="30">
        <f t="shared" si="4"/>
        <v>12006</v>
      </c>
      <c r="G748" s="32" t="s">
        <v>5</v>
      </c>
      <c r="H748" s="30">
        <f t="shared" ref="H748" si="5">H754+H766</f>
        <v>12006</v>
      </c>
      <c r="I748" s="54"/>
      <c r="J748" s="56"/>
      <c r="K748" s="54"/>
    </row>
    <row r="749" spans="1:11" x14ac:dyDescent="0.25">
      <c r="A749" s="59"/>
      <c r="B749" s="60"/>
      <c r="C749" s="32" t="s">
        <v>6</v>
      </c>
      <c r="D749" s="30">
        <f t="shared" si="4"/>
        <v>84</v>
      </c>
      <c r="E749" s="32" t="s">
        <v>6</v>
      </c>
      <c r="F749" s="30">
        <f t="shared" si="4"/>
        <v>84</v>
      </c>
      <c r="G749" s="32" t="s">
        <v>6</v>
      </c>
      <c r="H749" s="30">
        <f t="shared" ref="H749" si="6">H755+H767</f>
        <v>84</v>
      </c>
      <c r="I749" s="54"/>
      <c r="J749" s="56"/>
      <c r="K749" s="54"/>
    </row>
    <row r="750" spans="1:11" x14ac:dyDescent="0.25">
      <c r="A750" s="59"/>
      <c r="B750" s="60"/>
      <c r="C750" s="32" t="s">
        <v>7</v>
      </c>
      <c r="D750" s="30">
        <f t="shared" si="4"/>
        <v>0</v>
      </c>
      <c r="E750" s="32" t="s">
        <v>7</v>
      </c>
      <c r="F750" s="30">
        <f t="shared" si="4"/>
        <v>0</v>
      </c>
      <c r="G750" s="32" t="s">
        <v>7</v>
      </c>
      <c r="H750" s="30">
        <f t="shared" ref="H750" si="7">H756+H768</f>
        <v>0</v>
      </c>
      <c r="I750" s="54"/>
      <c r="J750" s="56"/>
      <c r="K750" s="54"/>
    </row>
    <row r="751" spans="1:11" x14ac:dyDescent="0.25">
      <c r="A751" s="59" t="s">
        <v>345</v>
      </c>
      <c r="B751" s="60" t="s">
        <v>142</v>
      </c>
      <c r="C751" s="29" t="s">
        <v>18</v>
      </c>
      <c r="D751" s="30">
        <f>D753+D754+D755+D756</f>
        <v>84</v>
      </c>
      <c r="E751" s="29" t="s">
        <v>18</v>
      </c>
      <c r="F751" s="30">
        <f>F753+F754+F755+F756</f>
        <v>84</v>
      </c>
      <c r="G751" s="29" t="s">
        <v>18</v>
      </c>
      <c r="H751" s="30">
        <f>H753+H754+H755+H756</f>
        <v>84</v>
      </c>
      <c r="I751" s="54" t="s">
        <v>81</v>
      </c>
      <c r="J751" s="56"/>
      <c r="K751" s="54" t="s">
        <v>151</v>
      </c>
    </row>
    <row r="752" spans="1:11" x14ac:dyDescent="0.25">
      <c r="A752" s="59"/>
      <c r="B752" s="60"/>
      <c r="C752" s="29" t="s">
        <v>11</v>
      </c>
      <c r="D752" s="30"/>
      <c r="E752" s="29" t="s">
        <v>11</v>
      </c>
      <c r="F752" s="30"/>
      <c r="G752" s="29" t="s">
        <v>11</v>
      </c>
      <c r="H752" s="30"/>
      <c r="I752" s="54"/>
      <c r="J752" s="56"/>
      <c r="K752" s="54"/>
    </row>
    <row r="753" spans="1:11" x14ac:dyDescent="0.25">
      <c r="A753" s="59"/>
      <c r="B753" s="60"/>
      <c r="C753" s="32" t="s">
        <v>4</v>
      </c>
      <c r="D753" s="30">
        <f>D759</f>
        <v>0</v>
      </c>
      <c r="E753" s="32" t="s">
        <v>4</v>
      </c>
      <c r="F753" s="30">
        <f>F759</f>
        <v>0</v>
      </c>
      <c r="G753" s="32" t="s">
        <v>4</v>
      </c>
      <c r="H753" s="30">
        <f>H759</f>
        <v>0</v>
      </c>
      <c r="I753" s="54"/>
      <c r="J753" s="56"/>
      <c r="K753" s="54"/>
    </row>
    <row r="754" spans="1:11" x14ac:dyDescent="0.25">
      <c r="A754" s="59"/>
      <c r="B754" s="60"/>
      <c r="C754" s="32" t="s">
        <v>5</v>
      </c>
      <c r="D754" s="30">
        <f t="shared" ref="D754:F756" si="8">D760</f>
        <v>0</v>
      </c>
      <c r="E754" s="32" t="s">
        <v>5</v>
      </c>
      <c r="F754" s="30">
        <f t="shared" si="8"/>
        <v>0</v>
      </c>
      <c r="G754" s="32" t="s">
        <v>5</v>
      </c>
      <c r="H754" s="30">
        <f t="shared" ref="H754" si="9">H760</f>
        <v>0</v>
      </c>
      <c r="I754" s="54"/>
      <c r="J754" s="56"/>
      <c r="K754" s="54"/>
    </row>
    <row r="755" spans="1:11" x14ac:dyDescent="0.25">
      <c r="A755" s="59"/>
      <c r="B755" s="60"/>
      <c r="C755" s="32" t="s">
        <v>6</v>
      </c>
      <c r="D755" s="30">
        <f t="shared" si="8"/>
        <v>84</v>
      </c>
      <c r="E755" s="32" t="s">
        <v>6</v>
      </c>
      <c r="F755" s="30">
        <f t="shared" si="8"/>
        <v>84</v>
      </c>
      <c r="G755" s="32" t="s">
        <v>6</v>
      </c>
      <c r="H755" s="30">
        <f t="shared" ref="H755" si="10">H761</f>
        <v>84</v>
      </c>
      <c r="I755" s="54"/>
      <c r="J755" s="56"/>
      <c r="K755" s="54"/>
    </row>
    <row r="756" spans="1:11" x14ac:dyDescent="0.25">
      <c r="A756" s="59"/>
      <c r="B756" s="60"/>
      <c r="C756" s="32" t="s">
        <v>7</v>
      </c>
      <c r="D756" s="30">
        <f t="shared" si="8"/>
        <v>0</v>
      </c>
      <c r="E756" s="32" t="s">
        <v>7</v>
      </c>
      <c r="F756" s="30">
        <f t="shared" si="8"/>
        <v>0</v>
      </c>
      <c r="G756" s="32" t="s">
        <v>7</v>
      </c>
      <c r="H756" s="30">
        <f t="shared" ref="H756" si="11">H762</f>
        <v>0</v>
      </c>
      <c r="I756" s="54"/>
      <c r="J756" s="56"/>
      <c r="K756" s="54"/>
    </row>
    <row r="757" spans="1:11" x14ac:dyDescent="0.25">
      <c r="A757" s="48" t="s">
        <v>346</v>
      </c>
      <c r="B757" s="53" t="s">
        <v>143</v>
      </c>
      <c r="C757" s="29" t="s">
        <v>18</v>
      </c>
      <c r="D757" s="30">
        <f>D759+D760+D761+D762</f>
        <v>84</v>
      </c>
      <c r="E757" s="29" t="s">
        <v>18</v>
      </c>
      <c r="F757" s="30">
        <f>F759+F760+F761+F762</f>
        <v>84</v>
      </c>
      <c r="G757" s="29" t="s">
        <v>18</v>
      </c>
      <c r="H757" s="30">
        <f>H759+H760+H761+H762</f>
        <v>84</v>
      </c>
      <c r="I757" s="54" t="s">
        <v>81</v>
      </c>
      <c r="J757" s="56"/>
      <c r="K757" s="54" t="s">
        <v>151</v>
      </c>
    </row>
    <row r="758" spans="1:11" x14ac:dyDescent="0.25">
      <c r="A758" s="48"/>
      <c r="B758" s="53"/>
      <c r="C758" s="29" t="s">
        <v>11</v>
      </c>
      <c r="D758" s="30"/>
      <c r="E758" s="29" t="s">
        <v>11</v>
      </c>
      <c r="F758" s="30"/>
      <c r="G758" s="29" t="s">
        <v>11</v>
      </c>
      <c r="H758" s="30"/>
      <c r="I758" s="54"/>
      <c r="J758" s="56"/>
      <c r="K758" s="54"/>
    </row>
    <row r="759" spans="1:11" x14ac:dyDescent="0.25">
      <c r="A759" s="48"/>
      <c r="B759" s="53"/>
      <c r="C759" s="32" t="s">
        <v>4</v>
      </c>
      <c r="D759" s="30">
        <v>0</v>
      </c>
      <c r="E759" s="32" t="s">
        <v>4</v>
      </c>
      <c r="F759" s="30">
        <v>0</v>
      </c>
      <c r="G759" s="32" t="s">
        <v>4</v>
      </c>
      <c r="H759" s="30">
        <v>0</v>
      </c>
      <c r="I759" s="54"/>
      <c r="J759" s="56"/>
      <c r="K759" s="54"/>
    </row>
    <row r="760" spans="1:11" x14ac:dyDescent="0.25">
      <c r="A760" s="48"/>
      <c r="B760" s="53"/>
      <c r="C760" s="32" t="s">
        <v>5</v>
      </c>
      <c r="D760" s="30">
        <v>0</v>
      </c>
      <c r="E760" s="32" t="s">
        <v>5</v>
      </c>
      <c r="F760" s="30">
        <v>0</v>
      </c>
      <c r="G760" s="32" t="s">
        <v>5</v>
      </c>
      <c r="H760" s="30">
        <v>0</v>
      </c>
      <c r="I760" s="54"/>
      <c r="J760" s="56"/>
      <c r="K760" s="54"/>
    </row>
    <row r="761" spans="1:11" x14ac:dyDescent="0.25">
      <c r="A761" s="48"/>
      <c r="B761" s="53"/>
      <c r="C761" s="32" t="s">
        <v>6</v>
      </c>
      <c r="D761" s="30">
        <f>84000/1000</f>
        <v>84</v>
      </c>
      <c r="E761" s="32" t="s">
        <v>6</v>
      </c>
      <c r="F761" s="30">
        <f>84000/1000</f>
        <v>84</v>
      </c>
      <c r="G761" s="32" t="s">
        <v>6</v>
      </c>
      <c r="H761" s="30">
        <f>84000/1000</f>
        <v>84</v>
      </c>
      <c r="I761" s="54"/>
      <c r="J761" s="56"/>
      <c r="K761" s="54"/>
    </row>
    <row r="762" spans="1:11" x14ac:dyDescent="0.25">
      <c r="A762" s="48"/>
      <c r="B762" s="53"/>
      <c r="C762" s="32" t="s">
        <v>7</v>
      </c>
      <c r="D762" s="30">
        <v>0</v>
      </c>
      <c r="E762" s="32" t="s">
        <v>7</v>
      </c>
      <c r="F762" s="30">
        <v>0</v>
      </c>
      <c r="G762" s="32" t="s">
        <v>7</v>
      </c>
      <c r="H762" s="30">
        <v>0</v>
      </c>
      <c r="I762" s="54"/>
      <c r="J762" s="56"/>
      <c r="K762" s="54"/>
    </row>
    <row r="763" spans="1:11" x14ac:dyDescent="0.25">
      <c r="A763" s="59" t="s">
        <v>347</v>
      </c>
      <c r="B763" s="60" t="s">
        <v>144</v>
      </c>
      <c r="C763" s="29" t="s">
        <v>18</v>
      </c>
      <c r="D763" s="30">
        <f>D765+D766+D767+D768</f>
        <v>12006</v>
      </c>
      <c r="E763" s="29" t="s">
        <v>18</v>
      </c>
      <c r="F763" s="30">
        <f>F765+F766+F767+F768</f>
        <v>12006</v>
      </c>
      <c r="G763" s="29" t="s">
        <v>18</v>
      </c>
      <c r="H763" s="30">
        <f>H765+H766+H767+H768</f>
        <v>12006</v>
      </c>
      <c r="I763" s="54" t="s">
        <v>81</v>
      </c>
      <c r="J763" s="56"/>
      <c r="K763" s="54" t="s">
        <v>151</v>
      </c>
    </row>
    <row r="764" spans="1:11" x14ac:dyDescent="0.25">
      <c r="A764" s="59"/>
      <c r="B764" s="60"/>
      <c r="C764" s="29" t="s">
        <v>11</v>
      </c>
      <c r="D764" s="30"/>
      <c r="E764" s="29" t="s">
        <v>11</v>
      </c>
      <c r="F764" s="30"/>
      <c r="G764" s="29" t="s">
        <v>11</v>
      </c>
      <c r="H764" s="30"/>
      <c r="I764" s="54"/>
      <c r="J764" s="56"/>
      <c r="K764" s="54"/>
    </row>
    <row r="765" spans="1:11" x14ac:dyDescent="0.25">
      <c r="A765" s="59"/>
      <c r="B765" s="60"/>
      <c r="C765" s="32" t="s">
        <v>4</v>
      </c>
      <c r="D765" s="30">
        <f>D771</f>
        <v>0</v>
      </c>
      <c r="E765" s="32" t="s">
        <v>4</v>
      </c>
      <c r="F765" s="30">
        <f>F771</f>
        <v>0</v>
      </c>
      <c r="G765" s="32" t="s">
        <v>4</v>
      </c>
      <c r="H765" s="30">
        <f>H771</f>
        <v>0</v>
      </c>
      <c r="I765" s="54"/>
      <c r="J765" s="56"/>
      <c r="K765" s="54"/>
    </row>
    <row r="766" spans="1:11" x14ac:dyDescent="0.25">
      <c r="A766" s="59"/>
      <c r="B766" s="60"/>
      <c r="C766" s="32" t="s">
        <v>5</v>
      </c>
      <c r="D766" s="30">
        <f t="shared" ref="D766:F768" si="12">D772</f>
        <v>12006</v>
      </c>
      <c r="E766" s="32" t="s">
        <v>5</v>
      </c>
      <c r="F766" s="30">
        <f t="shared" si="12"/>
        <v>12006</v>
      </c>
      <c r="G766" s="32" t="s">
        <v>5</v>
      </c>
      <c r="H766" s="30">
        <f t="shared" ref="H766" si="13">H772</f>
        <v>12006</v>
      </c>
      <c r="I766" s="54"/>
      <c r="J766" s="56"/>
      <c r="K766" s="54"/>
    </row>
    <row r="767" spans="1:11" x14ac:dyDescent="0.25">
      <c r="A767" s="59"/>
      <c r="B767" s="60"/>
      <c r="C767" s="32" t="s">
        <v>6</v>
      </c>
      <c r="D767" s="30">
        <f t="shared" si="12"/>
        <v>0</v>
      </c>
      <c r="E767" s="32" t="s">
        <v>6</v>
      </c>
      <c r="F767" s="30">
        <f t="shared" si="12"/>
        <v>0</v>
      </c>
      <c r="G767" s="32" t="s">
        <v>6</v>
      </c>
      <c r="H767" s="30">
        <f t="shared" ref="H767" si="14">H773</f>
        <v>0</v>
      </c>
      <c r="I767" s="54"/>
      <c r="J767" s="56"/>
      <c r="K767" s="54"/>
    </row>
    <row r="768" spans="1:11" x14ac:dyDescent="0.25">
      <c r="A768" s="59"/>
      <c r="B768" s="60"/>
      <c r="C768" s="32" t="s">
        <v>7</v>
      </c>
      <c r="D768" s="30">
        <f t="shared" si="12"/>
        <v>0</v>
      </c>
      <c r="E768" s="32" t="s">
        <v>7</v>
      </c>
      <c r="F768" s="30">
        <f t="shared" si="12"/>
        <v>0</v>
      </c>
      <c r="G768" s="32" t="s">
        <v>7</v>
      </c>
      <c r="H768" s="30">
        <f t="shared" ref="H768" si="15">H774</f>
        <v>0</v>
      </c>
      <c r="I768" s="54"/>
      <c r="J768" s="56"/>
      <c r="K768" s="54"/>
    </row>
    <row r="769" spans="1:11" x14ac:dyDescent="0.25">
      <c r="A769" s="48" t="s">
        <v>348</v>
      </c>
      <c r="B769" s="53" t="s">
        <v>145</v>
      </c>
      <c r="C769" s="29" t="s">
        <v>18</v>
      </c>
      <c r="D769" s="30">
        <f>D771+D772+D773+D774</f>
        <v>12006</v>
      </c>
      <c r="E769" s="29" t="s">
        <v>18</v>
      </c>
      <c r="F769" s="30">
        <f>F771+F772+F773+F774</f>
        <v>12006</v>
      </c>
      <c r="G769" s="29" t="s">
        <v>18</v>
      </c>
      <c r="H769" s="30">
        <f>H771+H772+H773+H774</f>
        <v>12006</v>
      </c>
      <c r="I769" s="54" t="s">
        <v>81</v>
      </c>
      <c r="J769" s="56"/>
      <c r="K769" s="54" t="s">
        <v>155</v>
      </c>
    </row>
    <row r="770" spans="1:11" x14ac:dyDescent="0.25">
      <c r="A770" s="48"/>
      <c r="B770" s="53"/>
      <c r="C770" s="29" t="s">
        <v>11</v>
      </c>
      <c r="D770" s="30"/>
      <c r="E770" s="29" t="s">
        <v>11</v>
      </c>
      <c r="F770" s="30"/>
      <c r="G770" s="29" t="s">
        <v>11</v>
      </c>
      <c r="H770" s="30"/>
      <c r="I770" s="54"/>
      <c r="J770" s="56"/>
      <c r="K770" s="54"/>
    </row>
    <row r="771" spans="1:11" x14ac:dyDescent="0.25">
      <c r="A771" s="48"/>
      <c r="B771" s="53"/>
      <c r="C771" s="32" t="s">
        <v>4</v>
      </c>
      <c r="D771" s="30">
        <v>0</v>
      </c>
      <c r="E771" s="32" t="s">
        <v>4</v>
      </c>
      <c r="F771" s="30">
        <v>0</v>
      </c>
      <c r="G771" s="32" t="s">
        <v>4</v>
      </c>
      <c r="H771" s="30">
        <v>0</v>
      </c>
      <c r="I771" s="54"/>
      <c r="J771" s="56"/>
      <c r="K771" s="54"/>
    </row>
    <row r="772" spans="1:11" x14ac:dyDescent="0.25">
      <c r="A772" s="48"/>
      <c r="B772" s="53"/>
      <c r="C772" s="32" t="s">
        <v>5</v>
      </c>
      <c r="D772" s="30">
        <v>12006</v>
      </c>
      <c r="E772" s="32" t="s">
        <v>5</v>
      </c>
      <c r="F772" s="30">
        <v>12006</v>
      </c>
      <c r="G772" s="32" t="s">
        <v>5</v>
      </c>
      <c r="H772" s="30">
        <v>12006</v>
      </c>
      <c r="I772" s="54"/>
      <c r="J772" s="56"/>
      <c r="K772" s="54"/>
    </row>
    <row r="773" spans="1:11" x14ac:dyDescent="0.25">
      <c r="A773" s="48"/>
      <c r="B773" s="53"/>
      <c r="C773" s="32" t="s">
        <v>6</v>
      </c>
      <c r="D773" s="30">
        <v>0</v>
      </c>
      <c r="E773" s="32" t="s">
        <v>6</v>
      </c>
      <c r="F773" s="30">
        <v>0</v>
      </c>
      <c r="G773" s="32" t="s">
        <v>6</v>
      </c>
      <c r="H773" s="30">
        <v>0</v>
      </c>
      <c r="I773" s="54"/>
      <c r="J773" s="56"/>
      <c r="K773" s="54"/>
    </row>
    <row r="774" spans="1:11" x14ac:dyDescent="0.25">
      <c r="A774" s="48"/>
      <c r="B774" s="53"/>
      <c r="C774" s="32" t="s">
        <v>7</v>
      </c>
      <c r="D774" s="30">
        <v>0</v>
      </c>
      <c r="E774" s="32" t="s">
        <v>7</v>
      </c>
      <c r="F774" s="30">
        <v>0</v>
      </c>
      <c r="G774" s="32" t="s">
        <v>7</v>
      </c>
      <c r="H774" s="30">
        <v>0</v>
      </c>
      <c r="I774" s="54"/>
      <c r="J774" s="57"/>
      <c r="K774" s="54"/>
    </row>
    <row r="775" spans="1:11" ht="15" customHeight="1" x14ac:dyDescent="0.25">
      <c r="A775" s="59" t="s">
        <v>349</v>
      </c>
      <c r="B775" s="60" t="s">
        <v>146</v>
      </c>
      <c r="C775" s="29" t="s">
        <v>18</v>
      </c>
      <c r="D775" s="30">
        <f>D777+D778+D779+D780</f>
        <v>500</v>
      </c>
      <c r="E775" s="29" t="s">
        <v>18</v>
      </c>
      <c r="F775" s="30">
        <f>F777+F778+F779+F780</f>
        <v>5000</v>
      </c>
      <c r="G775" s="29" t="s">
        <v>18</v>
      </c>
      <c r="H775" s="30">
        <f>H777+H778+H779+H780</f>
        <v>0</v>
      </c>
      <c r="I775" s="54" t="s">
        <v>81</v>
      </c>
      <c r="J775" s="55"/>
      <c r="K775" s="54" t="s">
        <v>156</v>
      </c>
    </row>
    <row r="776" spans="1:11" ht="15" customHeight="1" x14ac:dyDescent="0.25">
      <c r="A776" s="59"/>
      <c r="B776" s="60"/>
      <c r="C776" s="29" t="s">
        <v>11</v>
      </c>
      <c r="D776" s="30"/>
      <c r="E776" s="29" t="s">
        <v>11</v>
      </c>
      <c r="F776" s="30"/>
      <c r="G776" s="29" t="s">
        <v>11</v>
      </c>
      <c r="H776" s="30"/>
      <c r="I776" s="54"/>
      <c r="J776" s="56"/>
      <c r="K776" s="54"/>
    </row>
    <row r="777" spans="1:11" ht="15" customHeight="1" x14ac:dyDescent="0.25">
      <c r="A777" s="59"/>
      <c r="B777" s="60"/>
      <c r="C777" s="32" t="s">
        <v>4</v>
      </c>
      <c r="D777" s="30">
        <f>D783</f>
        <v>0</v>
      </c>
      <c r="E777" s="32" t="s">
        <v>4</v>
      </c>
      <c r="F777" s="30">
        <f>F783</f>
        <v>0</v>
      </c>
      <c r="G777" s="32" t="s">
        <v>4</v>
      </c>
      <c r="H777" s="30">
        <f>H783</f>
        <v>0</v>
      </c>
      <c r="I777" s="54"/>
      <c r="J777" s="56"/>
      <c r="K777" s="54"/>
    </row>
    <row r="778" spans="1:11" ht="15" customHeight="1" x14ac:dyDescent="0.25">
      <c r="A778" s="59"/>
      <c r="B778" s="60"/>
      <c r="C778" s="32" t="s">
        <v>5</v>
      </c>
      <c r="D778" s="30">
        <f t="shared" ref="D778:F780" si="16">D784</f>
        <v>0</v>
      </c>
      <c r="E778" s="32" t="s">
        <v>5</v>
      </c>
      <c r="F778" s="30">
        <f t="shared" si="16"/>
        <v>0</v>
      </c>
      <c r="G778" s="32" t="s">
        <v>5</v>
      </c>
      <c r="H778" s="30">
        <f t="shared" ref="H778" si="17">H784</f>
        <v>0</v>
      </c>
      <c r="I778" s="54"/>
      <c r="J778" s="56"/>
      <c r="K778" s="54"/>
    </row>
    <row r="779" spans="1:11" ht="15" customHeight="1" x14ac:dyDescent="0.25">
      <c r="A779" s="59"/>
      <c r="B779" s="60"/>
      <c r="C779" s="32" t="s">
        <v>6</v>
      </c>
      <c r="D779" s="30">
        <f t="shared" si="16"/>
        <v>500</v>
      </c>
      <c r="E779" s="32" t="s">
        <v>6</v>
      </c>
      <c r="F779" s="30">
        <f t="shared" si="16"/>
        <v>5000</v>
      </c>
      <c r="G779" s="32" t="s">
        <v>6</v>
      </c>
      <c r="H779" s="30">
        <f t="shared" ref="H779" si="18">H785</f>
        <v>0</v>
      </c>
      <c r="I779" s="54"/>
      <c r="J779" s="56"/>
      <c r="K779" s="54"/>
    </row>
    <row r="780" spans="1:11" ht="15" customHeight="1" x14ac:dyDescent="0.25">
      <c r="A780" s="59"/>
      <c r="B780" s="60"/>
      <c r="C780" s="32" t="s">
        <v>7</v>
      </c>
      <c r="D780" s="30">
        <f t="shared" si="16"/>
        <v>0</v>
      </c>
      <c r="E780" s="32" t="s">
        <v>7</v>
      </c>
      <c r="F780" s="30">
        <f t="shared" si="16"/>
        <v>0</v>
      </c>
      <c r="G780" s="32" t="s">
        <v>7</v>
      </c>
      <c r="H780" s="30">
        <f t="shared" ref="H780" si="19">H786</f>
        <v>0</v>
      </c>
      <c r="I780" s="54"/>
      <c r="J780" s="56"/>
      <c r="K780" s="54"/>
    </row>
    <row r="781" spans="1:11" ht="15" customHeight="1" x14ac:dyDescent="0.25">
      <c r="A781" s="59" t="s">
        <v>350</v>
      </c>
      <c r="B781" s="60" t="s">
        <v>147</v>
      </c>
      <c r="C781" s="29" t="s">
        <v>18</v>
      </c>
      <c r="D781" s="30">
        <f>D783+D784+D785+D786</f>
        <v>500</v>
      </c>
      <c r="E781" s="29" t="s">
        <v>18</v>
      </c>
      <c r="F781" s="30">
        <f>F783+F784+F785+F786</f>
        <v>5000</v>
      </c>
      <c r="G781" s="29" t="s">
        <v>18</v>
      </c>
      <c r="H781" s="30">
        <f>H783+H784+H785+H786</f>
        <v>0</v>
      </c>
      <c r="I781" s="54" t="s">
        <v>81</v>
      </c>
      <c r="J781" s="56"/>
      <c r="K781" s="54" t="s">
        <v>156</v>
      </c>
    </row>
    <row r="782" spans="1:11" ht="15" customHeight="1" x14ac:dyDescent="0.25">
      <c r="A782" s="59"/>
      <c r="B782" s="60"/>
      <c r="C782" s="29" t="s">
        <v>11</v>
      </c>
      <c r="D782" s="30"/>
      <c r="E782" s="29" t="s">
        <v>11</v>
      </c>
      <c r="F782" s="30"/>
      <c r="G782" s="29" t="s">
        <v>11</v>
      </c>
      <c r="H782" s="30"/>
      <c r="I782" s="54"/>
      <c r="J782" s="56"/>
      <c r="K782" s="54"/>
    </row>
    <row r="783" spans="1:11" ht="15" customHeight="1" x14ac:dyDescent="0.25">
      <c r="A783" s="59"/>
      <c r="B783" s="60"/>
      <c r="C783" s="32" t="s">
        <v>4</v>
      </c>
      <c r="D783" s="30">
        <f>D789</f>
        <v>0</v>
      </c>
      <c r="E783" s="32" t="s">
        <v>4</v>
      </c>
      <c r="F783" s="30">
        <f>F789</f>
        <v>0</v>
      </c>
      <c r="G783" s="32" t="s">
        <v>4</v>
      </c>
      <c r="H783" s="30">
        <f>H789</f>
        <v>0</v>
      </c>
      <c r="I783" s="54"/>
      <c r="J783" s="56"/>
      <c r="K783" s="54"/>
    </row>
    <row r="784" spans="1:11" ht="15" customHeight="1" x14ac:dyDescent="0.25">
      <c r="A784" s="59"/>
      <c r="B784" s="60"/>
      <c r="C784" s="32" t="s">
        <v>5</v>
      </c>
      <c r="D784" s="30">
        <f t="shared" ref="D784:F786" si="20">D790</f>
        <v>0</v>
      </c>
      <c r="E784" s="32" t="s">
        <v>5</v>
      </c>
      <c r="F784" s="30">
        <f t="shared" si="20"/>
        <v>0</v>
      </c>
      <c r="G784" s="32" t="s">
        <v>5</v>
      </c>
      <c r="H784" s="30">
        <f t="shared" ref="H784" si="21">H790</f>
        <v>0</v>
      </c>
      <c r="I784" s="54"/>
      <c r="J784" s="56"/>
      <c r="K784" s="54"/>
    </row>
    <row r="785" spans="1:11" ht="15" customHeight="1" x14ac:dyDescent="0.25">
      <c r="A785" s="59"/>
      <c r="B785" s="60"/>
      <c r="C785" s="32" t="s">
        <v>6</v>
      </c>
      <c r="D785" s="30">
        <f t="shared" si="20"/>
        <v>500</v>
      </c>
      <c r="E785" s="32" t="s">
        <v>6</v>
      </c>
      <c r="F785" s="30">
        <f t="shared" si="20"/>
        <v>5000</v>
      </c>
      <c r="G785" s="32" t="s">
        <v>6</v>
      </c>
      <c r="H785" s="30">
        <f t="shared" ref="H785" si="22">H791</f>
        <v>0</v>
      </c>
      <c r="I785" s="54"/>
      <c r="J785" s="56"/>
      <c r="K785" s="54"/>
    </row>
    <row r="786" spans="1:11" ht="15" customHeight="1" x14ac:dyDescent="0.25">
      <c r="A786" s="59"/>
      <c r="B786" s="60"/>
      <c r="C786" s="32" t="s">
        <v>7</v>
      </c>
      <c r="D786" s="30">
        <f t="shared" si="20"/>
        <v>0</v>
      </c>
      <c r="E786" s="32" t="s">
        <v>7</v>
      </c>
      <c r="F786" s="30">
        <f t="shared" si="20"/>
        <v>0</v>
      </c>
      <c r="G786" s="32" t="s">
        <v>7</v>
      </c>
      <c r="H786" s="30">
        <f t="shared" ref="H786" si="23">H792</f>
        <v>0</v>
      </c>
      <c r="I786" s="54"/>
      <c r="J786" s="56"/>
      <c r="K786" s="54"/>
    </row>
    <row r="787" spans="1:11" ht="15" customHeight="1" x14ac:dyDescent="0.25">
      <c r="A787" s="48" t="s">
        <v>352</v>
      </c>
      <c r="B787" s="53" t="s">
        <v>351</v>
      </c>
      <c r="C787" s="29" t="s">
        <v>18</v>
      </c>
      <c r="D787" s="30">
        <f>D789+D790+D791+D792</f>
        <v>500</v>
      </c>
      <c r="E787" s="29" t="s">
        <v>18</v>
      </c>
      <c r="F787" s="30">
        <f>F789+F790+F791+F792</f>
        <v>5000</v>
      </c>
      <c r="G787" s="29" t="s">
        <v>18</v>
      </c>
      <c r="H787" s="30">
        <f>H789+H790+H791+H792</f>
        <v>0</v>
      </c>
      <c r="I787" s="54" t="s">
        <v>81</v>
      </c>
      <c r="J787" s="56"/>
      <c r="K787" s="54" t="s">
        <v>156</v>
      </c>
    </row>
    <row r="788" spans="1:11" ht="15" customHeight="1" x14ac:dyDescent="0.25">
      <c r="A788" s="48"/>
      <c r="B788" s="53"/>
      <c r="C788" s="29" t="s">
        <v>11</v>
      </c>
      <c r="D788" s="30"/>
      <c r="E788" s="29" t="s">
        <v>11</v>
      </c>
      <c r="F788" s="30"/>
      <c r="G788" s="29" t="s">
        <v>11</v>
      </c>
      <c r="H788" s="30"/>
      <c r="I788" s="54"/>
      <c r="J788" s="56"/>
      <c r="K788" s="54"/>
    </row>
    <row r="789" spans="1:11" ht="15" customHeight="1" x14ac:dyDescent="0.25">
      <c r="A789" s="48"/>
      <c r="B789" s="53"/>
      <c r="C789" s="32" t="s">
        <v>4</v>
      </c>
      <c r="D789" s="30">
        <v>0</v>
      </c>
      <c r="E789" s="32" t="s">
        <v>4</v>
      </c>
      <c r="F789" s="30">
        <v>0</v>
      </c>
      <c r="G789" s="32" t="s">
        <v>4</v>
      </c>
      <c r="H789" s="30">
        <v>0</v>
      </c>
      <c r="I789" s="54"/>
      <c r="J789" s="56"/>
      <c r="K789" s="54"/>
    </row>
    <row r="790" spans="1:11" ht="15" customHeight="1" x14ac:dyDescent="0.25">
      <c r="A790" s="48"/>
      <c r="B790" s="53"/>
      <c r="C790" s="32" t="s">
        <v>5</v>
      </c>
      <c r="D790" s="30">
        <v>0</v>
      </c>
      <c r="E790" s="32" t="s">
        <v>5</v>
      </c>
      <c r="F790" s="30">
        <v>0</v>
      </c>
      <c r="G790" s="32" t="s">
        <v>5</v>
      </c>
      <c r="H790" s="30">
        <v>0</v>
      </c>
      <c r="I790" s="54"/>
      <c r="J790" s="56"/>
      <c r="K790" s="54"/>
    </row>
    <row r="791" spans="1:11" ht="15" customHeight="1" x14ac:dyDescent="0.25">
      <c r="A791" s="48"/>
      <c r="B791" s="53"/>
      <c r="C791" s="32" t="s">
        <v>6</v>
      </c>
      <c r="D791" s="30">
        <v>500</v>
      </c>
      <c r="E791" s="32" t="s">
        <v>6</v>
      </c>
      <c r="F791" s="30">
        <v>5000</v>
      </c>
      <c r="G791" s="32" t="s">
        <v>6</v>
      </c>
      <c r="H791" s="30">
        <v>0</v>
      </c>
      <c r="I791" s="54"/>
      <c r="J791" s="56"/>
      <c r="K791" s="54"/>
    </row>
    <row r="792" spans="1:11" ht="15" customHeight="1" x14ac:dyDescent="0.25">
      <c r="A792" s="48"/>
      <c r="B792" s="53"/>
      <c r="C792" s="32" t="s">
        <v>7</v>
      </c>
      <c r="D792" s="30">
        <v>0</v>
      </c>
      <c r="E792" s="32" t="s">
        <v>7</v>
      </c>
      <c r="F792" s="30">
        <v>0</v>
      </c>
      <c r="G792" s="32" t="s">
        <v>7</v>
      </c>
      <c r="H792" s="30">
        <v>0</v>
      </c>
      <c r="I792" s="54"/>
      <c r="J792" s="57"/>
      <c r="K792" s="54"/>
    </row>
    <row r="793" spans="1:11" x14ac:dyDescent="0.25">
      <c r="A793" s="59" t="s">
        <v>353</v>
      </c>
      <c r="B793" s="60" t="s">
        <v>148</v>
      </c>
      <c r="C793" s="29" t="s">
        <v>18</v>
      </c>
      <c r="D793" s="30">
        <f>D795+D796+D797+D798</f>
        <v>18303.88</v>
      </c>
      <c r="E793" s="29" t="s">
        <v>18</v>
      </c>
      <c r="F793" s="30">
        <f>F795+F796+F797+F798</f>
        <v>18003.88</v>
      </c>
      <c r="G793" s="29" t="s">
        <v>18</v>
      </c>
      <c r="H793" s="30">
        <f>H795+H796+H797+H798</f>
        <v>17803.88</v>
      </c>
      <c r="I793" s="54" t="s">
        <v>81</v>
      </c>
      <c r="J793" s="55" t="s">
        <v>357</v>
      </c>
      <c r="K793" s="54" t="s">
        <v>157</v>
      </c>
    </row>
    <row r="794" spans="1:11" x14ac:dyDescent="0.25">
      <c r="A794" s="59"/>
      <c r="B794" s="60"/>
      <c r="C794" s="29" t="s">
        <v>11</v>
      </c>
      <c r="D794" s="30"/>
      <c r="E794" s="29" t="s">
        <v>11</v>
      </c>
      <c r="F794" s="30"/>
      <c r="G794" s="29" t="s">
        <v>11</v>
      </c>
      <c r="H794" s="30"/>
      <c r="I794" s="54"/>
      <c r="J794" s="56"/>
      <c r="K794" s="54"/>
    </row>
    <row r="795" spans="1:11" x14ac:dyDescent="0.25">
      <c r="A795" s="59"/>
      <c r="B795" s="60"/>
      <c r="C795" s="32" t="s">
        <v>4</v>
      </c>
      <c r="D795" s="30">
        <v>0</v>
      </c>
      <c r="E795" s="32" t="s">
        <v>4</v>
      </c>
      <c r="F795" s="30">
        <v>0</v>
      </c>
      <c r="G795" s="32" t="s">
        <v>4</v>
      </c>
      <c r="H795" s="30">
        <v>0</v>
      </c>
      <c r="I795" s="54"/>
      <c r="J795" s="56"/>
      <c r="K795" s="54"/>
    </row>
    <row r="796" spans="1:11" x14ac:dyDescent="0.25">
      <c r="A796" s="59"/>
      <c r="B796" s="60"/>
      <c r="C796" s="32" t="s">
        <v>5</v>
      </c>
      <c r="D796" s="30">
        <v>0</v>
      </c>
      <c r="E796" s="32" t="s">
        <v>5</v>
      </c>
      <c r="F796" s="30">
        <v>0</v>
      </c>
      <c r="G796" s="32" t="s">
        <v>5</v>
      </c>
      <c r="H796" s="30">
        <v>0</v>
      </c>
      <c r="I796" s="54"/>
      <c r="J796" s="56"/>
      <c r="K796" s="54"/>
    </row>
    <row r="797" spans="1:11" x14ac:dyDescent="0.25">
      <c r="A797" s="59"/>
      <c r="B797" s="60"/>
      <c r="C797" s="32" t="s">
        <v>6</v>
      </c>
      <c r="D797" s="30">
        <v>18303.88</v>
      </c>
      <c r="E797" s="32" t="s">
        <v>6</v>
      </c>
      <c r="F797" s="30">
        <v>18003.88</v>
      </c>
      <c r="G797" s="32" t="s">
        <v>6</v>
      </c>
      <c r="H797" s="30">
        <v>17803.88</v>
      </c>
      <c r="I797" s="54"/>
      <c r="J797" s="56"/>
      <c r="K797" s="54"/>
    </row>
    <row r="798" spans="1:11" x14ac:dyDescent="0.25">
      <c r="A798" s="59"/>
      <c r="B798" s="60"/>
      <c r="C798" s="32" t="s">
        <v>7</v>
      </c>
      <c r="D798" s="30">
        <v>0</v>
      </c>
      <c r="E798" s="32" t="s">
        <v>7</v>
      </c>
      <c r="F798" s="30">
        <v>0</v>
      </c>
      <c r="G798" s="32" t="s">
        <v>7</v>
      </c>
      <c r="H798" s="30">
        <v>0</v>
      </c>
      <c r="I798" s="54"/>
      <c r="J798" s="56"/>
      <c r="K798" s="54"/>
    </row>
    <row r="799" spans="1:11" x14ac:dyDescent="0.25">
      <c r="A799" s="59" t="s">
        <v>354</v>
      </c>
      <c r="B799" s="60" t="s">
        <v>149</v>
      </c>
      <c r="C799" s="29" t="s">
        <v>18</v>
      </c>
      <c r="D799" s="30">
        <f>D801+D802+D803+D804</f>
        <v>18303.88</v>
      </c>
      <c r="E799" s="29" t="s">
        <v>18</v>
      </c>
      <c r="F799" s="30">
        <f>F801+F802+F803+F804</f>
        <v>18303.88</v>
      </c>
      <c r="G799" s="29" t="s">
        <v>18</v>
      </c>
      <c r="H799" s="30">
        <f>H801+H802+H803+H804</f>
        <v>18303.88</v>
      </c>
      <c r="I799" s="54" t="s">
        <v>81</v>
      </c>
      <c r="J799" s="56"/>
      <c r="K799" s="54" t="s">
        <v>157</v>
      </c>
    </row>
    <row r="800" spans="1:11" x14ac:dyDescent="0.25">
      <c r="A800" s="59"/>
      <c r="B800" s="60"/>
      <c r="C800" s="29" t="s">
        <v>11</v>
      </c>
      <c r="D800" s="30"/>
      <c r="E800" s="29" t="s">
        <v>11</v>
      </c>
      <c r="F800" s="30"/>
      <c r="G800" s="29" t="s">
        <v>11</v>
      </c>
      <c r="H800" s="30"/>
      <c r="I800" s="54"/>
      <c r="J800" s="56"/>
      <c r="K800" s="54"/>
    </row>
    <row r="801" spans="1:11" x14ac:dyDescent="0.25">
      <c r="A801" s="59"/>
      <c r="B801" s="60"/>
      <c r="C801" s="32" t="s">
        <v>4</v>
      </c>
      <c r="D801" s="30">
        <v>0</v>
      </c>
      <c r="E801" s="32" t="s">
        <v>4</v>
      </c>
      <c r="F801" s="30">
        <v>0</v>
      </c>
      <c r="G801" s="32" t="s">
        <v>4</v>
      </c>
      <c r="H801" s="30">
        <v>0</v>
      </c>
      <c r="I801" s="54"/>
      <c r="J801" s="56"/>
      <c r="K801" s="54"/>
    </row>
    <row r="802" spans="1:11" x14ac:dyDescent="0.25">
      <c r="A802" s="59"/>
      <c r="B802" s="60"/>
      <c r="C802" s="32" t="s">
        <v>5</v>
      </c>
      <c r="D802" s="30">
        <v>0</v>
      </c>
      <c r="E802" s="32" t="s">
        <v>5</v>
      </c>
      <c r="F802" s="30">
        <v>0</v>
      </c>
      <c r="G802" s="32" t="s">
        <v>5</v>
      </c>
      <c r="H802" s="30">
        <v>0</v>
      </c>
      <c r="I802" s="54"/>
      <c r="J802" s="56"/>
      <c r="K802" s="54"/>
    </row>
    <row r="803" spans="1:11" x14ac:dyDescent="0.25">
      <c r="A803" s="59"/>
      <c r="B803" s="60"/>
      <c r="C803" s="32" t="s">
        <v>6</v>
      </c>
      <c r="D803" s="30">
        <v>18303.88</v>
      </c>
      <c r="E803" s="32" t="s">
        <v>6</v>
      </c>
      <c r="F803" s="30">
        <v>18303.88</v>
      </c>
      <c r="G803" s="32" t="s">
        <v>6</v>
      </c>
      <c r="H803" s="30">
        <v>18303.88</v>
      </c>
      <c r="I803" s="54"/>
      <c r="J803" s="56"/>
      <c r="K803" s="54"/>
    </row>
    <row r="804" spans="1:11" x14ac:dyDescent="0.25">
      <c r="A804" s="59"/>
      <c r="B804" s="60"/>
      <c r="C804" s="32" t="s">
        <v>7</v>
      </c>
      <c r="D804" s="30">
        <v>0</v>
      </c>
      <c r="E804" s="32" t="s">
        <v>7</v>
      </c>
      <c r="F804" s="30">
        <v>0</v>
      </c>
      <c r="G804" s="32" t="s">
        <v>7</v>
      </c>
      <c r="H804" s="30">
        <v>0</v>
      </c>
      <c r="I804" s="54"/>
      <c r="J804" s="56"/>
      <c r="K804" s="54"/>
    </row>
    <row r="805" spans="1:11" x14ac:dyDescent="0.25">
      <c r="A805" s="48" t="s">
        <v>355</v>
      </c>
      <c r="B805" s="53" t="s">
        <v>150</v>
      </c>
      <c r="C805" s="29" t="s">
        <v>18</v>
      </c>
      <c r="D805" s="30">
        <f>D807+D808+D809+D810</f>
        <v>18303.88</v>
      </c>
      <c r="E805" s="29" t="s">
        <v>18</v>
      </c>
      <c r="F805" s="30">
        <f>F807+F808+F809+F810</f>
        <v>18003.88</v>
      </c>
      <c r="G805" s="29" t="s">
        <v>18</v>
      </c>
      <c r="H805" s="30">
        <f>H807+H808+H809+H810</f>
        <v>17803.88</v>
      </c>
      <c r="I805" s="54" t="s">
        <v>81</v>
      </c>
      <c r="J805" s="56"/>
      <c r="K805" s="54" t="s">
        <v>157</v>
      </c>
    </row>
    <row r="806" spans="1:11" x14ac:dyDescent="0.25">
      <c r="A806" s="48"/>
      <c r="B806" s="53"/>
      <c r="C806" s="29" t="s">
        <v>11</v>
      </c>
      <c r="D806" s="30"/>
      <c r="E806" s="29" t="s">
        <v>11</v>
      </c>
      <c r="F806" s="30"/>
      <c r="G806" s="29" t="s">
        <v>11</v>
      </c>
      <c r="H806" s="30"/>
      <c r="I806" s="54"/>
      <c r="J806" s="56"/>
      <c r="K806" s="54"/>
    </row>
    <row r="807" spans="1:11" x14ac:dyDescent="0.25">
      <c r="A807" s="48"/>
      <c r="B807" s="53"/>
      <c r="C807" s="32" t="s">
        <v>4</v>
      </c>
      <c r="D807" s="30">
        <v>0</v>
      </c>
      <c r="E807" s="32" t="s">
        <v>4</v>
      </c>
      <c r="F807" s="30">
        <v>0</v>
      </c>
      <c r="G807" s="32" t="s">
        <v>4</v>
      </c>
      <c r="H807" s="30">
        <v>0</v>
      </c>
      <c r="I807" s="54"/>
      <c r="J807" s="56"/>
      <c r="K807" s="54"/>
    </row>
    <row r="808" spans="1:11" x14ac:dyDescent="0.25">
      <c r="A808" s="48"/>
      <c r="B808" s="53"/>
      <c r="C808" s="32" t="s">
        <v>5</v>
      </c>
      <c r="D808" s="30">
        <v>0</v>
      </c>
      <c r="E808" s="32" t="s">
        <v>5</v>
      </c>
      <c r="F808" s="30">
        <v>0</v>
      </c>
      <c r="G808" s="32" t="s">
        <v>5</v>
      </c>
      <c r="H808" s="30">
        <v>0</v>
      </c>
      <c r="I808" s="54"/>
      <c r="J808" s="56"/>
      <c r="K808" s="54"/>
    </row>
    <row r="809" spans="1:11" x14ac:dyDescent="0.25">
      <c r="A809" s="48"/>
      <c r="B809" s="53"/>
      <c r="C809" s="32" t="s">
        <v>6</v>
      </c>
      <c r="D809" s="30">
        <f>18303880/1000</f>
        <v>18303.88</v>
      </c>
      <c r="E809" s="32" t="s">
        <v>6</v>
      </c>
      <c r="F809" s="30">
        <f>18003880/1000</f>
        <v>18003.88</v>
      </c>
      <c r="G809" s="32" t="s">
        <v>6</v>
      </c>
      <c r="H809" s="30">
        <f>17803880/1000</f>
        <v>17803.88</v>
      </c>
      <c r="I809" s="54"/>
      <c r="J809" s="56"/>
      <c r="K809" s="54"/>
    </row>
    <row r="810" spans="1:11" x14ac:dyDescent="0.25">
      <c r="A810" s="48"/>
      <c r="B810" s="53"/>
      <c r="C810" s="32" t="s">
        <v>7</v>
      </c>
      <c r="D810" s="30">
        <v>0</v>
      </c>
      <c r="E810" s="32" t="s">
        <v>7</v>
      </c>
      <c r="F810" s="30">
        <v>0</v>
      </c>
      <c r="G810" s="32" t="s">
        <v>7</v>
      </c>
      <c r="H810" s="30">
        <v>0</v>
      </c>
      <c r="I810" s="54"/>
      <c r="J810" s="57"/>
      <c r="K810" s="54"/>
    </row>
    <row r="813" spans="1:11" x14ac:dyDescent="0.25">
      <c r="A813" s="52" t="s">
        <v>361</v>
      </c>
      <c r="B813" s="52"/>
      <c r="D813" s="46"/>
    </row>
  </sheetData>
  <autoFilter ref="A12:K810"/>
  <mergeCells count="561">
    <mergeCell ref="A733:A738"/>
    <mergeCell ref="A739:A744"/>
    <mergeCell ref="A745:A750"/>
    <mergeCell ref="A751:A756"/>
    <mergeCell ref="A757:A762"/>
    <mergeCell ref="A763:A768"/>
    <mergeCell ref="A769:A774"/>
    <mergeCell ref="A85:A90"/>
    <mergeCell ref="B85:B90"/>
    <mergeCell ref="B769:B774"/>
    <mergeCell ref="A709:A714"/>
    <mergeCell ref="A715:A720"/>
    <mergeCell ref="A721:A726"/>
    <mergeCell ref="B301:B306"/>
    <mergeCell ref="A271:A276"/>
    <mergeCell ref="B271:B276"/>
    <mergeCell ref="A277:A282"/>
    <mergeCell ref="B277:B282"/>
    <mergeCell ref="A283:A288"/>
    <mergeCell ref="B283:B288"/>
    <mergeCell ref="A661:A666"/>
    <mergeCell ref="B661:B666"/>
    <mergeCell ref="A361:A366"/>
    <mergeCell ref="B361:B366"/>
    <mergeCell ref="I85:I90"/>
    <mergeCell ref="K85:K90"/>
    <mergeCell ref="A91:A96"/>
    <mergeCell ref="B91:B96"/>
    <mergeCell ref="I91:I96"/>
    <mergeCell ref="K91:K96"/>
    <mergeCell ref="A727:A732"/>
    <mergeCell ref="A775:A780"/>
    <mergeCell ref="K805:K810"/>
    <mergeCell ref="I787:I792"/>
    <mergeCell ref="K787:K792"/>
    <mergeCell ref="I793:I798"/>
    <mergeCell ref="K793:K798"/>
    <mergeCell ref="I799:I804"/>
    <mergeCell ref="K799:K804"/>
    <mergeCell ref="B799:B804"/>
    <mergeCell ref="B805:B810"/>
    <mergeCell ref="J793:J810"/>
    <mergeCell ref="I805:I810"/>
    <mergeCell ref="A781:A786"/>
    <mergeCell ref="A787:A792"/>
    <mergeCell ref="A793:A798"/>
    <mergeCell ref="A799:A804"/>
    <mergeCell ref="A805:A810"/>
    <mergeCell ref="K769:K774"/>
    <mergeCell ref="I775:I780"/>
    <mergeCell ref="K775:K780"/>
    <mergeCell ref="I781:I786"/>
    <mergeCell ref="K781:K786"/>
    <mergeCell ref="I751:I756"/>
    <mergeCell ref="K751:K756"/>
    <mergeCell ref="I757:I762"/>
    <mergeCell ref="K757:K762"/>
    <mergeCell ref="I763:I768"/>
    <mergeCell ref="K763:K768"/>
    <mergeCell ref="J775:J792"/>
    <mergeCell ref="J745:J774"/>
    <mergeCell ref="I769:I774"/>
    <mergeCell ref="K667:K672"/>
    <mergeCell ref="I673:I678"/>
    <mergeCell ref="K673:K678"/>
    <mergeCell ref="I679:I684"/>
    <mergeCell ref="K679:K684"/>
    <mergeCell ref="I685:I690"/>
    <mergeCell ref="K685:K690"/>
    <mergeCell ref="I691:I696"/>
    <mergeCell ref="K691:K696"/>
    <mergeCell ref="J673:J690"/>
    <mergeCell ref="J691:J708"/>
    <mergeCell ref="I697:I702"/>
    <mergeCell ref="K697:K702"/>
    <mergeCell ref="I703:I708"/>
    <mergeCell ref="K703:K708"/>
    <mergeCell ref="J643:J672"/>
    <mergeCell ref="K655:K660"/>
    <mergeCell ref="I667:I672"/>
    <mergeCell ref="K661:K666"/>
    <mergeCell ref="I709:I714"/>
    <mergeCell ref="B745:B750"/>
    <mergeCell ref="B751:B756"/>
    <mergeCell ref="B757:B762"/>
    <mergeCell ref="B763:B768"/>
    <mergeCell ref="I733:I738"/>
    <mergeCell ref="K733:K738"/>
    <mergeCell ref="I739:I744"/>
    <mergeCell ref="K739:K744"/>
    <mergeCell ref="I745:I750"/>
    <mergeCell ref="K745:K750"/>
    <mergeCell ref="K709:K714"/>
    <mergeCell ref="I715:I720"/>
    <mergeCell ref="K715:K720"/>
    <mergeCell ref="I721:I726"/>
    <mergeCell ref="K721:K726"/>
    <mergeCell ref="I727:I732"/>
    <mergeCell ref="K727:K732"/>
    <mergeCell ref="J709:J744"/>
    <mergeCell ref="B775:B780"/>
    <mergeCell ref="B781:B786"/>
    <mergeCell ref="B787:B792"/>
    <mergeCell ref="B793:B798"/>
    <mergeCell ref="B667:B672"/>
    <mergeCell ref="A667:A672"/>
    <mergeCell ref="B673:B678"/>
    <mergeCell ref="B679:B684"/>
    <mergeCell ref="B685:B690"/>
    <mergeCell ref="B691:B696"/>
    <mergeCell ref="B697:B702"/>
    <mergeCell ref="B703:B708"/>
    <mergeCell ref="B709:B714"/>
    <mergeCell ref="B715:B720"/>
    <mergeCell ref="B721:B726"/>
    <mergeCell ref="B727:B732"/>
    <mergeCell ref="B733:B738"/>
    <mergeCell ref="B739:B744"/>
    <mergeCell ref="A673:A678"/>
    <mergeCell ref="A679:A684"/>
    <mergeCell ref="A685:A690"/>
    <mergeCell ref="A691:A696"/>
    <mergeCell ref="A697:A702"/>
    <mergeCell ref="A703:A708"/>
    <mergeCell ref="I2:K2"/>
    <mergeCell ref="I1:K1"/>
    <mergeCell ref="A4:K4"/>
    <mergeCell ref="A5:K5"/>
    <mergeCell ref="A6:K6"/>
    <mergeCell ref="J8:K8"/>
    <mergeCell ref="C9:H10"/>
    <mergeCell ref="C11:D11"/>
    <mergeCell ref="E11:F11"/>
    <mergeCell ref="G11:H11"/>
    <mergeCell ref="I9:I11"/>
    <mergeCell ref="K9:K11"/>
    <mergeCell ref="J9:J11"/>
    <mergeCell ref="A37:A42"/>
    <mergeCell ref="B37:B42"/>
    <mergeCell ref="A43:A48"/>
    <mergeCell ref="B43:B48"/>
    <mergeCell ref="A7:K7"/>
    <mergeCell ref="A9:A11"/>
    <mergeCell ref="B9:B11"/>
    <mergeCell ref="B655:B660"/>
    <mergeCell ref="A655:A660"/>
    <mergeCell ref="A13:A18"/>
    <mergeCell ref="B13:B18"/>
    <mergeCell ref="A19:A24"/>
    <mergeCell ref="B19:B24"/>
    <mergeCell ref="A25:A30"/>
    <mergeCell ref="B25:B30"/>
    <mergeCell ref="A31:A36"/>
    <mergeCell ref="B31:B36"/>
    <mergeCell ref="A175:A180"/>
    <mergeCell ref="B175:B180"/>
    <mergeCell ref="A289:A294"/>
    <mergeCell ref="B289:B294"/>
    <mergeCell ref="A295:A300"/>
    <mergeCell ref="B295:B300"/>
    <mergeCell ref="A301:A306"/>
    <mergeCell ref="A67:A72"/>
    <mergeCell ref="B67:B72"/>
    <mergeCell ref="A73:A78"/>
    <mergeCell ref="B73:B78"/>
    <mergeCell ref="A145:A150"/>
    <mergeCell ref="B145:B150"/>
    <mergeCell ref="A265:A270"/>
    <mergeCell ref="B265:B270"/>
    <mergeCell ref="A331:A336"/>
    <mergeCell ref="B331:B336"/>
    <mergeCell ref="A97:A102"/>
    <mergeCell ref="B97:B102"/>
    <mergeCell ref="A115:A120"/>
    <mergeCell ref="B115:B120"/>
    <mergeCell ref="A109:A114"/>
    <mergeCell ref="B109:B114"/>
    <mergeCell ref="A187:A192"/>
    <mergeCell ref="B187:B192"/>
    <mergeCell ref="A205:A210"/>
    <mergeCell ref="B205:B210"/>
    <mergeCell ref="A223:A228"/>
    <mergeCell ref="B223:B228"/>
    <mergeCell ref="A253:A258"/>
    <mergeCell ref="B253:B258"/>
    <mergeCell ref="A307:A312"/>
    <mergeCell ref="B307:B312"/>
    <mergeCell ref="A313:A318"/>
    <mergeCell ref="B313:B318"/>
    <mergeCell ref="A325:A330"/>
    <mergeCell ref="B325:B330"/>
    <mergeCell ref="A637:A642"/>
    <mergeCell ref="B637:B642"/>
    <mergeCell ref="A499:A504"/>
    <mergeCell ref="B499:B504"/>
    <mergeCell ref="A505:A510"/>
    <mergeCell ref="B505:B510"/>
    <mergeCell ref="A559:A564"/>
    <mergeCell ref="B559:B564"/>
    <mergeCell ref="A433:A438"/>
    <mergeCell ref="B433:B438"/>
    <mergeCell ref="A445:A450"/>
    <mergeCell ref="B445:B450"/>
    <mergeCell ref="A469:A474"/>
    <mergeCell ref="B469:B474"/>
    <mergeCell ref="B463:B468"/>
    <mergeCell ref="A463:A468"/>
    <mergeCell ref="A49:A54"/>
    <mergeCell ref="B49:B54"/>
    <mergeCell ref="A55:A60"/>
    <mergeCell ref="B55:B60"/>
    <mergeCell ref="A61:A66"/>
    <mergeCell ref="B61:B66"/>
    <mergeCell ref="A181:A186"/>
    <mergeCell ref="B181:B186"/>
    <mergeCell ref="A217:A222"/>
    <mergeCell ref="B217:B222"/>
    <mergeCell ref="A157:A162"/>
    <mergeCell ref="B157:B162"/>
    <mergeCell ref="A163:A168"/>
    <mergeCell ref="B163:B168"/>
    <mergeCell ref="A79:A84"/>
    <mergeCell ref="B79:B84"/>
    <mergeCell ref="A121:A126"/>
    <mergeCell ref="B121:B126"/>
    <mergeCell ref="A133:A138"/>
    <mergeCell ref="B133:B138"/>
    <mergeCell ref="A169:A174"/>
    <mergeCell ref="B169:B174"/>
    <mergeCell ref="A103:A108"/>
    <mergeCell ref="B103:B108"/>
    <mergeCell ref="A457:A462"/>
    <mergeCell ref="B457:B462"/>
    <mergeCell ref="A475:A480"/>
    <mergeCell ref="B475:B480"/>
    <mergeCell ref="A493:A498"/>
    <mergeCell ref="B493:B498"/>
    <mergeCell ref="A487:A492"/>
    <mergeCell ref="B487:B492"/>
    <mergeCell ref="A481:A486"/>
    <mergeCell ref="I13:I18"/>
    <mergeCell ref="J13:J18"/>
    <mergeCell ref="K13:K18"/>
    <mergeCell ref="I19:I24"/>
    <mergeCell ref="K19:K24"/>
    <mergeCell ref="A643:A648"/>
    <mergeCell ref="B643:B648"/>
    <mergeCell ref="A649:A654"/>
    <mergeCell ref="B649:B654"/>
    <mergeCell ref="I43:I48"/>
    <mergeCell ref="I55:I60"/>
    <mergeCell ref="I67:I72"/>
    <mergeCell ref="I145:I150"/>
    <mergeCell ref="I163:I168"/>
    <mergeCell ref="I181:I186"/>
    <mergeCell ref="I265:I270"/>
    <mergeCell ref="I277:I282"/>
    <mergeCell ref="I289:I294"/>
    <mergeCell ref="I301:I306"/>
    <mergeCell ref="A625:A630"/>
    <mergeCell ref="B625:B630"/>
    <mergeCell ref="A631:A636"/>
    <mergeCell ref="B631:B636"/>
    <mergeCell ref="I49:I54"/>
    <mergeCell ref="K175:K180"/>
    <mergeCell ref="K163:K168"/>
    <mergeCell ref="K217:K222"/>
    <mergeCell ref="K181:K186"/>
    <mergeCell ref="K49:K54"/>
    <mergeCell ref="K43:K48"/>
    <mergeCell ref="K61:K66"/>
    <mergeCell ref="K55:K60"/>
    <mergeCell ref="K73:K78"/>
    <mergeCell ref="K67:K72"/>
    <mergeCell ref="K79:K84"/>
    <mergeCell ref="K187:K192"/>
    <mergeCell ref="K205:K210"/>
    <mergeCell ref="J265:J324"/>
    <mergeCell ref="I25:I30"/>
    <mergeCell ref="K25:K30"/>
    <mergeCell ref="I31:I36"/>
    <mergeCell ref="K31:K36"/>
    <mergeCell ref="I37:I42"/>
    <mergeCell ref="K37:K42"/>
    <mergeCell ref="J19:J66"/>
    <mergeCell ref="I157:I162"/>
    <mergeCell ref="I73:I78"/>
    <mergeCell ref="I61:I66"/>
    <mergeCell ref="K157:K162"/>
    <mergeCell ref="K145:K150"/>
    <mergeCell ref="I79:I84"/>
    <mergeCell ref="I121:I126"/>
    <mergeCell ref="K121:K126"/>
    <mergeCell ref="I103:I108"/>
    <mergeCell ref="K103:K108"/>
    <mergeCell ref="I97:I102"/>
    <mergeCell ref="K97:K102"/>
    <mergeCell ref="I115:I120"/>
    <mergeCell ref="K115:K120"/>
    <mergeCell ref="I109:I114"/>
    <mergeCell ref="K109:K114"/>
    <mergeCell ref="I271:I276"/>
    <mergeCell ref="I217:I222"/>
    <mergeCell ref="I175:I180"/>
    <mergeCell ref="I307:I312"/>
    <mergeCell ref="I295:I300"/>
    <mergeCell ref="I283:I288"/>
    <mergeCell ref="I385:I390"/>
    <mergeCell ref="I433:I438"/>
    <mergeCell ref="I331:I336"/>
    <mergeCell ref="I361:I366"/>
    <mergeCell ref="I313:I318"/>
    <mergeCell ref="I325:I330"/>
    <mergeCell ref="I187:I192"/>
    <mergeCell ref="I205:I210"/>
    <mergeCell ref="I223:I228"/>
    <mergeCell ref="I253:I258"/>
    <mergeCell ref="I319:I324"/>
    <mergeCell ref="I559:I564"/>
    <mergeCell ref="I625:I630"/>
    <mergeCell ref="I499:I504"/>
    <mergeCell ref="I505:I510"/>
    <mergeCell ref="I445:I450"/>
    <mergeCell ref="I469:I474"/>
    <mergeCell ref="I655:I660"/>
    <mergeCell ref="I661:I666"/>
    <mergeCell ref="I643:I648"/>
    <mergeCell ref="I649:I654"/>
    <mergeCell ref="I631:I636"/>
    <mergeCell ref="I637:I642"/>
    <mergeCell ref="I457:I462"/>
    <mergeCell ref="I475:I480"/>
    <mergeCell ref="I493:I498"/>
    <mergeCell ref="I487:I492"/>
    <mergeCell ref="I463:I468"/>
    <mergeCell ref="K307:K312"/>
    <mergeCell ref="K301:K306"/>
    <mergeCell ref="K325:K330"/>
    <mergeCell ref="K313:K318"/>
    <mergeCell ref="K361:K366"/>
    <mergeCell ref="K331:K336"/>
    <mergeCell ref="K271:K276"/>
    <mergeCell ref="K265:K270"/>
    <mergeCell ref="K283:K288"/>
    <mergeCell ref="K277:K282"/>
    <mergeCell ref="K295:K300"/>
    <mergeCell ref="K289:K294"/>
    <mergeCell ref="K319:K324"/>
    <mergeCell ref="K625:K630"/>
    <mergeCell ref="K559:K564"/>
    <mergeCell ref="K637:K642"/>
    <mergeCell ref="K631:K636"/>
    <mergeCell ref="K649:K654"/>
    <mergeCell ref="K643:K648"/>
    <mergeCell ref="K433:K438"/>
    <mergeCell ref="K385:K390"/>
    <mergeCell ref="K469:K474"/>
    <mergeCell ref="K445:K450"/>
    <mergeCell ref="K505:K510"/>
    <mergeCell ref="K499:K504"/>
    <mergeCell ref="K463:K468"/>
    <mergeCell ref="K457:K462"/>
    <mergeCell ref="K475:K480"/>
    <mergeCell ref="K493:K498"/>
    <mergeCell ref="K487:K492"/>
    <mergeCell ref="I169:I174"/>
    <mergeCell ref="K169:K174"/>
    <mergeCell ref="I133:I138"/>
    <mergeCell ref="K133:K138"/>
    <mergeCell ref="A127:A132"/>
    <mergeCell ref="B127:B132"/>
    <mergeCell ref="I127:I132"/>
    <mergeCell ref="K127:K132"/>
    <mergeCell ref="A139:A144"/>
    <mergeCell ref="B139:B144"/>
    <mergeCell ref="I139:I144"/>
    <mergeCell ref="K139:K144"/>
    <mergeCell ref="K151:K156"/>
    <mergeCell ref="K223:K228"/>
    <mergeCell ref="K241:K246"/>
    <mergeCell ref="A211:A216"/>
    <mergeCell ref="B211:B216"/>
    <mergeCell ref="I211:I216"/>
    <mergeCell ref="K211:K216"/>
    <mergeCell ref="A193:A198"/>
    <mergeCell ref="B193:B198"/>
    <mergeCell ref="I193:I198"/>
    <mergeCell ref="K193:K198"/>
    <mergeCell ref="A199:A204"/>
    <mergeCell ref="B199:B204"/>
    <mergeCell ref="I199:I204"/>
    <mergeCell ref="K199:K204"/>
    <mergeCell ref="K253:K258"/>
    <mergeCell ref="A247:A252"/>
    <mergeCell ref="B247:B252"/>
    <mergeCell ref="I247:I252"/>
    <mergeCell ref="K247:K252"/>
    <mergeCell ref="A259:A264"/>
    <mergeCell ref="B259:B264"/>
    <mergeCell ref="I259:I264"/>
    <mergeCell ref="K259:K264"/>
    <mergeCell ref="J67:J264"/>
    <mergeCell ref="A229:A234"/>
    <mergeCell ref="B229:B234"/>
    <mergeCell ref="I229:I234"/>
    <mergeCell ref="K229:K234"/>
    <mergeCell ref="A235:A240"/>
    <mergeCell ref="B235:B240"/>
    <mergeCell ref="I235:I240"/>
    <mergeCell ref="K235:K240"/>
    <mergeCell ref="A241:A246"/>
    <mergeCell ref="B241:B246"/>
    <mergeCell ref="I241:I246"/>
    <mergeCell ref="A151:A156"/>
    <mergeCell ref="B151:B156"/>
    <mergeCell ref="I151:I156"/>
    <mergeCell ref="A355:A360"/>
    <mergeCell ref="B355:B360"/>
    <mergeCell ref="I355:I360"/>
    <mergeCell ref="K355:K360"/>
    <mergeCell ref="A367:A372"/>
    <mergeCell ref="B367:B372"/>
    <mergeCell ref="I367:I372"/>
    <mergeCell ref="K367:K372"/>
    <mergeCell ref="A337:A342"/>
    <mergeCell ref="B337:B342"/>
    <mergeCell ref="I337:I342"/>
    <mergeCell ref="K337:K342"/>
    <mergeCell ref="A343:A348"/>
    <mergeCell ref="B343:B348"/>
    <mergeCell ref="I343:I348"/>
    <mergeCell ref="K343:K348"/>
    <mergeCell ref="A349:A354"/>
    <mergeCell ref="B349:B354"/>
    <mergeCell ref="I349:I354"/>
    <mergeCell ref="K349:K354"/>
    <mergeCell ref="A427:A432"/>
    <mergeCell ref="B427:B432"/>
    <mergeCell ref="I427:I432"/>
    <mergeCell ref="K427:K432"/>
    <mergeCell ref="A403:A408"/>
    <mergeCell ref="B403:B408"/>
    <mergeCell ref="I403:I408"/>
    <mergeCell ref="K403:K408"/>
    <mergeCell ref="A409:A414"/>
    <mergeCell ref="B409:B414"/>
    <mergeCell ref="I409:I414"/>
    <mergeCell ref="K409:K414"/>
    <mergeCell ref="K421:K426"/>
    <mergeCell ref="A379:A384"/>
    <mergeCell ref="B379:B384"/>
    <mergeCell ref="I379:I384"/>
    <mergeCell ref="K379:K384"/>
    <mergeCell ref="A373:A378"/>
    <mergeCell ref="B373:B378"/>
    <mergeCell ref="I373:I378"/>
    <mergeCell ref="K373:K378"/>
    <mergeCell ref="A391:A396"/>
    <mergeCell ref="B391:B396"/>
    <mergeCell ref="I391:I396"/>
    <mergeCell ref="K391:K396"/>
    <mergeCell ref="A385:A390"/>
    <mergeCell ref="B385:B390"/>
    <mergeCell ref="A529:A534"/>
    <mergeCell ref="B529:B534"/>
    <mergeCell ref="I529:I534"/>
    <mergeCell ref="K529:K534"/>
    <mergeCell ref="A535:A540"/>
    <mergeCell ref="A397:A402"/>
    <mergeCell ref="B397:B402"/>
    <mergeCell ref="I397:I402"/>
    <mergeCell ref="K397:K402"/>
    <mergeCell ref="A439:A444"/>
    <mergeCell ref="B439:B444"/>
    <mergeCell ref="I439:I444"/>
    <mergeCell ref="K439:K444"/>
    <mergeCell ref="A451:A456"/>
    <mergeCell ref="B451:B456"/>
    <mergeCell ref="I451:I456"/>
    <mergeCell ref="K451:K456"/>
    <mergeCell ref="A415:A420"/>
    <mergeCell ref="B415:B420"/>
    <mergeCell ref="I415:I420"/>
    <mergeCell ref="K415:K420"/>
    <mergeCell ref="A421:A426"/>
    <mergeCell ref="B421:B426"/>
    <mergeCell ref="I421:I426"/>
    <mergeCell ref="A553:A558"/>
    <mergeCell ref="B553:B558"/>
    <mergeCell ref="I553:I558"/>
    <mergeCell ref="K553:K558"/>
    <mergeCell ref="A541:A546"/>
    <mergeCell ref="B541:B546"/>
    <mergeCell ref="I541:I546"/>
    <mergeCell ref="K541:K546"/>
    <mergeCell ref="A547:A552"/>
    <mergeCell ref="B547:B552"/>
    <mergeCell ref="I547:I552"/>
    <mergeCell ref="K547:K552"/>
    <mergeCell ref="B517:B522"/>
    <mergeCell ref="I517:I522"/>
    <mergeCell ref="K517:K522"/>
    <mergeCell ref="A523:A528"/>
    <mergeCell ref="B523:B528"/>
    <mergeCell ref="I523:I528"/>
    <mergeCell ref="K523:K528"/>
    <mergeCell ref="B481:B486"/>
    <mergeCell ref="I481:I486"/>
    <mergeCell ref="K481:K486"/>
    <mergeCell ref="K511:K516"/>
    <mergeCell ref="A511:A516"/>
    <mergeCell ref="B511:B516"/>
    <mergeCell ref="I511:I516"/>
    <mergeCell ref="I595:I600"/>
    <mergeCell ref="K595:K600"/>
    <mergeCell ref="J325:J642"/>
    <mergeCell ref="A565:A570"/>
    <mergeCell ref="B565:B570"/>
    <mergeCell ref="I565:I570"/>
    <mergeCell ref="K565:K570"/>
    <mergeCell ref="A619:A624"/>
    <mergeCell ref="B619:B624"/>
    <mergeCell ref="I619:I624"/>
    <mergeCell ref="K619:K624"/>
    <mergeCell ref="A571:A576"/>
    <mergeCell ref="B571:B576"/>
    <mergeCell ref="I571:I576"/>
    <mergeCell ref="K571:K576"/>
    <mergeCell ref="A613:A618"/>
    <mergeCell ref="B613:B618"/>
    <mergeCell ref="I613:I618"/>
    <mergeCell ref="K613:K618"/>
    <mergeCell ref="A601:A606"/>
    <mergeCell ref="B601:B606"/>
    <mergeCell ref="I601:I606"/>
    <mergeCell ref="K601:K606"/>
    <mergeCell ref="A517:A522"/>
    <mergeCell ref="A319:A324"/>
    <mergeCell ref="B319:B324"/>
    <mergeCell ref="A813:B813"/>
    <mergeCell ref="B535:B540"/>
    <mergeCell ref="I535:I540"/>
    <mergeCell ref="K535:K540"/>
    <mergeCell ref="A607:A612"/>
    <mergeCell ref="B607:B612"/>
    <mergeCell ref="I607:I612"/>
    <mergeCell ref="K607:K612"/>
    <mergeCell ref="A577:A582"/>
    <mergeCell ref="B577:B582"/>
    <mergeCell ref="I577:I582"/>
    <mergeCell ref="K577:K582"/>
    <mergeCell ref="A583:A588"/>
    <mergeCell ref="B583:B588"/>
    <mergeCell ref="I583:I588"/>
    <mergeCell ref="K583:K588"/>
    <mergeCell ref="A589:A594"/>
    <mergeCell ref="B589:B594"/>
    <mergeCell ref="I589:I594"/>
    <mergeCell ref="K589:K594"/>
    <mergeCell ref="A595:A600"/>
    <mergeCell ref="B595:B600"/>
  </mergeCells>
  <printOptions horizontalCentered="1"/>
  <pageMargins left="0.39370078740157483" right="0.39370078740157483" top="0.78740157480314965" bottom="0.39370078740157483" header="0" footer="0"/>
  <pageSetup paperSize="9" scale="56" firstPageNumber="11" fitToHeight="0" orientation="landscape"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4"/>
  <sheetViews>
    <sheetView workbookViewId="0">
      <selection activeCell="O17" sqref="O17"/>
    </sheetView>
  </sheetViews>
  <sheetFormatPr defaultRowHeight="15" x14ac:dyDescent="0.25"/>
  <cols>
    <col min="1" max="1" width="6.42578125" customWidth="1"/>
    <col min="2" max="2" width="56" customWidth="1"/>
    <col min="3" max="3" width="12.42578125" customWidth="1"/>
    <col min="4" max="5" width="12.42578125" style="2" customWidth="1"/>
    <col min="6" max="6" width="12.28515625" style="2" customWidth="1"/>
    <col min="7" max="7" width="16.5703125" customWidth="1"/>
    <col min="8" max="8" width="28.7109375" customWidth="1"/>
    <col min="9" max="9" width="18.7109375" customWidth="1"/>
  </cols>
  <sheetData>
    <row r="1" spans="1:9" s="2" customFormat="1" ht="18.75" x14ac:dyDescent="0.3">
      <c r="A1" s="83"/>
      <c r="B1" s="83"/>
      <c r="C1" s="83"/>
      <c r="D1" s="83"/>
      <c r="E1" s="83"/>
      <c r="F1" s="83"/>
      <c r="G1" s="83"/>
      <c r="H1" s="83"/>
      <c r="I1" s="83"/>
    </row>
    <row r="2" spans="1:9" s="2" customFormat="1" ht="54.75" customHeight="1" x14ac:dyDescent="0.3">
      <c r="A2" s="84"/>
      <c r="B2" s="84"/>
      <c r="C2" s="84"/>
      <c r="D2" s="84"/>
      <c r="E2" s="84"/>
      <c r="F2" s="85"/>
      <c r="G2" s="85"/>
      <c r="H2" s="85"/>
      <c r="I2" s="85"/>
    </row>
    <row r="3" spans="1:9" s="2" customFormat="1" ht="15" customHeight="1" x14ac:dyDescent="0.25"/>
    <row r="4" spans="1:9" s="2" customFormat="1" ht="18.75" x14ac:dyDescent="0.3">
      <c r="A4" s="100" t="s">
        <v>19</v>
      </c>
      <c r="B4" s="100"/>
      <c r="C4" s="100"/>
      <c r="D4" s="100"/>
      <c r="E4" s="100"/>
      <c r="F4" s="100"/>
      <c r="G4" s="100"/>
      <c r="H4" s="100"/>
      <c r="I4" s="100"/>
    </row>
    <row r="5" spans="1:9" ht="18.75" customHeight="1" x14ac:dyDescent="0.3">
      <c r="A5" s="100" t="s">
        <v>1</v>
      </c>
      <c r="B5" s="100"/>
      <c r="C5" s="100"/>
      <c r="D5" s="100"/>
      <c r="E5" s="100"/>
      <c r="F5" s="100"/>
      <c r="G5" s="100"/>
      <c r="H5" s="100"/>
      <c r="I5" s="100"/>
    </row>
    <row r="6" spans="1:9" ht="14.25" customHeight="1" x14ac:dyDescent="0.25">
      <c r="A6" s="101" t="s">
        <v>2</v>
      </c>
      <c r="B6" s="101"/>
      <c r="C6" s="101"/>
      <c r="D6" s="101"/>
      <c r="E6" s="101"/>
      <c r="F6" s="101"/>
      <c r="G6" s="101"/>
      <c r="H6" s="101"/>
      <c r="I6" s="101"/>
    </row>
    <row r="7" spans="1:9" ht="15.75" customHeight="1" x14ac:dyDescent="0.3">
      <c r="A7" s="100" t="s">
        <v>20</v>
      </c>
      <c r="B7" s="100"/>
      <c r="C7" s="100"/>
      <c r="D7" s="100"/>
      <c r="E7" s="100"/>
      <c r="F7" s="100"/>
      <c r="G7" s="100"/>
      <c r="H7" s="100"/>
      <c r="I7" s="100"/>
    </row>
    <row r="8" spans="1:9" x14ac:dyDescent="0.25">
      <c r="A8" s="1"/>
      <c r="B8" s="1"/>
      <c r="C8" s="1"/>
      <c r="D8" s="1"/>
      <c r="E8" s="1"/>
      <c r="F8" s="3"/>
      <c r="G8" s="1"/>
      <c r="H8" s="90"/>
      <c r="I8" s="91"/>
    </row>
    <row r="9" spans="1:9" ht="15" customHeight="1" x14ac:dyDescent="0.25">
      <c r="A9" s="86" t="s">
        <v>3</v>
      </c>
      <c r="B9" s="86" t="s">
        <v>28</v>
      </c>
      <c r="C9" s="86" t="s">
        <v>21</v>
      </c>
      <c r="D9" s="86"/>
      <c r="E9" s="86"/>
      <c r="F9" s="86" t="s">
        <v>13</v>
      </c>
      <c r="G9" s="89"/>
      <c r="H9" s="95" t="s">
        <v>27</v>
      </c>
      <c r="I9" s="95" t="s">
        <v>15</v>
      </c>
    </row>
    <row r="10" spans="1:9" ht="13.5" customHeight="1" x14ac:dyDescent="0.25">
      <c r="A10" s="86"/>
      <c r="B10" s="86"/>
      <c r="C10" s="88"/>
      <c r="D10" s="88"/>
      <c r="E10" s="88"/>
      <c r="F10" s="89"/>
      <c r="G10" s="89"/>
      <c r="H10" s="96"/>
      <c r="I10" s="98"/>
    </row>
    <row r="11" spans="1:9" ht="15" customHeight="1" x14ac:dyDescent="0.25">
      <c r="A11" s="86"/>
      <c r="B11" s="86"/>
      <c r="C11" s="89"/>
      <c r="D11" s="89"/>
      <c r="E11" s="89"/>
      <c r="F11" s="89"/>
      <c r="G11" s="89"/>
      <c r="H11" s="96"/>
      <c r="I11" s="98"/>
    </row>
    <row r="12" spans="1:9" s="2" customFormat="1" ht="27.75" customHeight="1" thickBot="1" x14ac:dyDescent="0.3">
      <c r="A12" s="87"/>
      <c r="B12" s="87"/>
      <c r="C12" s="19" t="s">
        <v>30</v>
      </c>
      <c r="D12" s="19" t="s">
        <v>22</v>
      </c>
      <c r="E12" s="19" t="s">
        <v>23</v>
      </c>
      <c r="F12" s="18" t="s">
        <v>22</v>
      </c>
      <c r="G12" s="19" t="s">
        <v>23</v>
      </c>
      <c r="H12" s="97"/>
      <c r="I12" s="99"/>
    </row>
    <row r="13" spans="1:9" x14ac:dyDescent="0.25">
      <c r="A13" s="74">
        <v>1</v>
      </c>
      <c r="B13" s="77" t="s">
        <v>31</v>
      </c>
      <c r="C13" s="9" t="s">
        <v>18</v>
      </c>
      <c r="D13" s="9"/>
      <c r="E13" s="9"/>
      <c r="F13" s="10"/>
      <c r="G13" s="11"/>
      <c r="H13" s="11"/>
      <c r="I13" s="12"/>
    </row>
    <row r="14" spans="1:9" ht="16.5" customHeight="1" x14ac:dyDescent="0.25">
      <c r="A14" s="75"/>
      <c r="B14" s="78"/>
      <c r="C14" s="8" t="s">
        <v>11</v>
      </c>
      <c r="D14" s="8"/>
      <c r="E14" s="8"/>
      <c r="F14" s="6"/>
      <c r="G14" s="7"/>
      <c r="H14" s="7"/>
      <c r="I14" s="13"/>
    </row>
    <row r="15" spans="1:9" x14ac:dyDescent="0.25">
      <c r="A15" s="75"/>
      <c r="B15" s="78"/>
      <c r="C15" s="5" t="s">
        <v>4</v>
      </c>
      <c r="D15" s="5"/>
      <c r="E15" s="5"/>
      <c r="F15" s="6"/>
      <c r="G15" s="7"/>
      <c r="H15" s="7"/>
      <c r="I15" s="13"/>
    </row>
    <row r="16" spans="1:9" x14ac:dyDescent="0.25">
      <c r="A16" s="75"/>
      <c r="B16" s="78"/>
      <c r="C16" s="5" t="s">
        <v>5</v>
      </c>
      <c r="D16" s="5"/>
      <c r="E16" s="5"/>
      <c r="F16" s="6"/>
      <c r="G16" s="7"/>
      <c r="H16" s="7"/>
      <c r="I16" s="13"/>
    </row>
    <row r="17" spans="1:9" x14ac:dyDescent="0.25">
      <c r="A17" s="75"/>
      <c r="B17" s="78"/>
      <c r="C17" s="5" t="s">
        <v>6</v>
      </c>
      <c r="D17" s="5"/>
      <c r="E17" s="5"/>
      <c r="F17" s="6"/>
      <c r="G17" s="7"/>
      <c r="H17" s="7"/>
      <c r="I17" s="13"/>
    </row>
    <row r="18" spans="1:9" ht="15.75" thickBot="1" x14ac:dyDescent="0.3">
      <c r="A18" s="76"/>
      <c r="B18" s="79"/>
      <c r="C18" s="14" t="s">
        <v>7</v>
      </c>
      <c r="D18" s="14"/>
      <c r="E18" s="14"/>
      <c r="F18" s="15"/>
      <c r="G18" s="16"/>
      <c r="H18" s="16"/>
      <c r="I18" s="17"/>
    </row>
    <row r="19" spans="1:9" x14ac:dyDescent="0.25">
      <c r="A19" s="74">
        <v>2</v>
      </c>
      <c r="B19" s="77" t="s">
        <v>32</v>
      </c>
      <c r="C19" s="9" t="s">
        <v>18</v>
      </c>
      <c r="D19" s="9"/>
      <c r="E19" s="9"/>
      <c r="F19" s="10"/>
      <c r="G19" s="11"/>
      <c r="H19" s="11"/>
      <c r="I19" s="12"/>
    </row>
    <row r="20" spans="1:9" ht="16.5" customHeight="1" x14ac:dyDescent="0.25">
      <c r="A20" s="75"/>
      <c r="B20" s="78"/>
      <c r="C20" s="8" t="s">
        <v>11</v>
      </c>
      <c r="D20" s="8"/>
      <c r="E20" s="8"/>
      <c r="F20" s="6"/>
      <c r="G20" s="7"/>
      <c r="H20" s="7"/>
      <c r="I20" s="13"/>
    </row>
    <row r="21" spans="1:9" x14ac:dyDescent="0.25">
      <c r="A21" s="75"/>
      <c r="B21" s="78"/>
      <c r="C21" s="5" t="s">
        <v>4</v>
      </c>
      <c r="D21" s="5"/>
      <c r="E21" s="5"/>
      <c r="F21" s="6"/>
      <c r="G21" s="7"/>
      <c r="H21" s="7"/>
      <c r="I21" s="13"/>
    </row>
    <row r="22" spans="1:9" x14ac:dyDescent="0.25">
      <c r="A22" s="75"/>
      <c r="B22" s="78"/>
      <c r="C22" s="5" t="s">
        <v>5</v>
      </c>
      <c r="D22" s="5"/>
      <c r="E22" s="5"/>
      <c r="F22" s="6"/>
      <c r="G22" s="7"/>
      <c r="H22" s="7"/>
      <c r="I22" s="13"/>
    </row>
    <row r="23" spans="1:9" x14ac:dyDescent="0.25">
      <c r="A23" s="75"/>
      <c r="B23" s="78"/>
      <c r="C23" s="5" t="s">
        <v>6</v>
      </c>
      <c r="D23" s="5"/>
      <c r="E23" s="5"/>
      <c r="F23" s="6"/>
      <c r="G23" s="7"/>
      <c r="H23" s="7"/>
      <c r="I23" s="13"/>
    </row>
    <row r="24" spans="1:9" ht="15.75" thickBot="1" x14ac:dyDescent="0.3">
      <c r="A24" s="76"/>
      <c r="B24" s="79"/>
      <c r="C24" s="14" t="s">
        <v>7</v>
      </c>
      <c r="D24" s="14"/>
      <c r="E24" s="14"/>
      <c r="F24" s="15"/>
      <c r="G24" s="16"/>
      <c r="H24" s="16"/>
      <c r="I24" s="17"/>
    </row>
    <row r="25" spans="1:9" x14ac:dyDescent="0.25">
      <c r="A25" s="74">
        <v>3</v>
      </c>
      <c r="B25" s="77" t="s">
        <v>33</v>
      </c>
      <c r="C25" s="9" t="s">
        <v>18</v>
      </c>
      <c r="D25" s="9"/>
      <c r="E25" s="9"/>
      <c r="F25" s="10"/>
      <c r="G25" s="11"/>
      <c r="H25" s="11"/>
      <c r="I25" s="12"/>
    </row>
    <row r="26" spans="1:9" x14ac:dyDescent="0.25">
      <c r="A26" s="75"/>
      <c r="B26" s="78"/>
      <c r="C26" s="8" t="s">
        <v>11</v>
      </c>
      <c r="D26" s="8"/>
      <c r="E26" s="8"/>
      <c r="F26" s="6"/>
      <c r="G26" s="7"/>
      <c r="H26" s="7"/>
      <c r="I26" s="13"/>
    </row>
    <row r="27" spans="1:9" x14ac:dyDescent="0.25">
      <c r="A27" s="75"/>
      <c r="B27" s="78"/>
      <c r="C27" s="5" t="s">
        <v>4</v>
      </c>
      <c r="D27" s="5"/>
      <c r="E27" s="5"/>
      <c r="F27" s="6"/>
      <c r="G27" s="7"/>
      <c r="H27" s="7"/>
      <c r="I27" s="13"/>
    </row>
    <row r="28" spans="1:9" x14ac:dyDescent="0.25">
      <c r="A28" s="75"/>
      <c r="B28" s="78"/>
      <c r="C28" s="5" t="s">
        <v>5</v>
      </c>
      <c r="D28" s="5"/>
      <c r="E28" s="5"/>
      <c r="F28" s="6"/>
      <c r="G28" s="7"/>
      <c r="H28" s="7"/>
      <c r="I28" s="13"/>
    </row>
    <row r="29" spans="1:9" x14ac:dyDescent="0.25">
      <c r="A29" s="75"/>
      <c r="B29" s="78"/>
      <c r="C29" s="5" t="s">
        <v>6</v>
      </c>
      <c r="D29" s="5"/>
      <c r="E29" s="5"/>
      <c r="F29" s="7"/>
      <c r="G29" s="7"/>
      <c r="H29" s="7"/>
      <c r="I29" s="13"/>
    </row>
    <row r="30" spans="1:9" ht="15.75" thickBot="1" x14ac:dyDescent="0.3">
      <c r="A30" s="76"/>
      <c r="B30" s="79"/>
      <c r="C30" s="14" t="s">
        <v>7</v>
      </c>
      <c r="D30" s="14"/>
      <c r="E30" s="14"/>
      <c r="F30" s="16"/>
      <c r="G30" s="16"/>
      <c r="H30" s="16"/>
      <c r="I30" s="17"/>
    </row>
    <row r="31" spans="1:9" s="2" customFormat="1" x14ac:dyDescent="0.25">
      <c r="A31" s="74">
        <v>4</v>
      </c>
      <c r="B31" s="77" t="s">
        <v>34</v>
      </c>
      <c r="C31" s="9" t="s">
        <v>18</v>
      </c>
      <c r="D31" s="9"/>
      <c r="E31" s="9"/>
      <c r="F31" s="10"/>
      <c r="G31" s="11"/>
      <c r="H31" s="11"/>
      <c r="I31" s="12"/>
    </row>
    <row r="32" spans="1:9" s="2" customFormat="1" x14ac:dyDescent="0.25">
      <c r="A32" s="75"/>
      <c r="B32" s="78"/>
      <c r="C32" s="8" t="s">
        <v>11</v>
      </c>
      <c r="D32" s="8"/>
      <c r="E32" s="8"/>
      <c r="F32" s="6"/>
      <c r="G32" s="7"/>
      <c r="H32" s="7"/>
      <c r="I32" s="13"/>
    </row>
    <row r="33" spans="1:9" s="2" customFormat="1" x14ac:dyDescent="0.25">
      <c r="A33" s="75"/>
      <c r="B33" s="78"/>
      <c r="C33" s="5" t="s">
        <v>4</v>
      </c>
      <c r="D33" s="5"/>
      <c r="E33" s="5"/>
      <c r="F33" s="6"/>
      <c r="G33" s="7"/>
      <c r="H33" s="7"/>
      <c r="I33" s="13"/>
    </row>
    <row r="34" spans="1:9" s="2" customFormat="1" x14ac:dyDescent="0.25">
      <c r="A34" s="75"/>
      <c r="B34" s="78"/>
      <c r="C34" s="5" t="s">
        <v>5</v>
      </c>
      <c r="D34" s="5"/>
      <c r="E34" s="5"/>
      <c r="F34" s="6"/>
      <c r="G34" s="7"/>
      <c r="H34" s="7"/>
      <c r="I34" s="13"/>
    </row>
    <row r="35" spans="1:9" s="2" customFormat="1" x14ac:dyDescent="0.25">
      <c r="A35" s="75"/>
      <c r="B35" s="78"/>
      <c r="C35" s="5" t="s">
        <v>6</v>
      </c>
      <c r="D35" s="5"/>
      <c r="E35" s="5"/>
      <c r="F35" s="6"/>
      <c r="G35" s="7"/>
      <c r="H35" s="7"/>
      <c r="I35" s="13"/>
    </row>
    <row r="36" spans="1:9" s="2" customFormat="1" ht="15.75" thickBot="1" x14ac:dyDescent="0.3">
      <c r="A36" s="76"/>
      <c r="B36" s="79"/>
      <c r="C36" s="14" t="s">
        <v>7</v>
      </c>
      <c r="D36" s="14"/>
      <c r="E36" s="14"/>
      <c r="F36" s="15"/>
      <c r="G36" s="16"/>
      <c r="H36" s="16"/>
      <c r="I36" s="17"/>
    </row>
    <row r="37" spans="1:9" s="2" customFormat="1" x14ac:dyDescent="0.25">
      <c r="A37" s="74">
        <v>5</v>
      </c>
      <c r="B37" s="77" t="s">
        <v>35</v>
      </c>
      <c r="C37" s="9" t="s">
        <v>18</v>
      </c>
      <c r="D37" s="9"/>
      <c r="E37" s="9"/>
      <c r="F37" s="10"/>
      <c r="G37" s="11"/>
      <c r="H37" s="11"/>
      <c r="I37" s="12"/>
    </row>
    <row r="38" spans="1:9" s="2" customFormat="1" x14ac:dyDescent="0.25">
      <c r="A38" s="75"/>
      <c r="B38" s="78"/>
      <c r="C38" s="8" t="s">
        <v>11</v>
      </c>
      <c r="D38" s="8"/>
      <c r="E38" s="8"/>
      <c r="F38" s="6"/>
      <c r="G38" s="7"/>
      <c r="H38" s="7"/>
      <c r="I38" s="13"/>
    </row>
    <row r="39" spans="1:9" s="2" customFormat="1" x14ac:dyDescent="0.25">
      <c r="A39" s="75"/>
      <c r="B39" s="78"/>
      <c r="C39" s="5" t="s">
        <v>4</v>
      </c>
      <c r="D39" s="5"/>
      <c r="E39" s="5"/>
      <c r="F39" s="6"/>
      <c r="G39" s="7"/>
      <c r="H39" s="7"/>
      <c r="I39" s="13"/>
    </row>
    <row r="40" spans="1:9" s="2" customFormat="1" x14ac:dyDescent="0.25">
      <c r="A40" s="75"/>
      <c r="B40" s="78"/>
      <c r="C40" s="5" t="s">
        <v>5</v>
      </c>
      <c r="D40" s="5"/>
      <c r="E40" s="5"/>
      <c r="F40" s="6"/>
      <c r="G40" s="7"/>
      <c r="H40" s="7"/>
      <c r="I40" s="13"/>
    </row>
    <row r="41" spans="1:9" s="2" customFormat="1" x14ac:dyDescent="0.25">
      <c r="A41" s="75"/>
      <c r="B41" s="78"/>
      <c r="C41" s="5" t="s">
        <v>6</v>
      </c>
      <c r="D41" s="5"/>
      <c r="E41" s="5"/>
      <c r="F41" s="6"/>
      <c r="G41" s="7"/>
      <c r="H41" s="7"/>
      <c r="I41" s="13"/>
    </row>
    <row r="42" spans="1:9" s="2" customFormat="1" ht="15.75" thickBot="1" x14ac:dyDescent="0.3">
      <c r="A42" s="76"/>
      <c r="B42" s="79"/>
      <c r="C42" s="14" t="s">
        <v>7</v>
      </c>
      <c r="D42" s="14"/>
      <c r="E42" s="14"/>
      <c r="F42" s="15"/>
      <c r="G42" s="16"/>
      <c r="H42" s="16"/>
      <c r="I42" s="17"/>
    </row>
    <row r="43" spans="1:9" s="2" customFormat="1" x14ac:dyDescent="0.25">
      <c r="A43" s="74">
        <v>6</v>
      </c>
      <c r="B43" s="77" t="s">
        <v>36</v>
      </c>
      <c r="C43" s="9" t="s">
        <v>18</v>
      </c>
      <c r="D43" s="9"/>
      <c r="E43" s="9"/>
      <c r="F43" s="10"/>
      <c r="G43" s="11"/>
      <c r="H43" s="11"/>
      <c r="I43" s="12"/>
    </row>
    <row r="44" spans="1:9" s="2" customFormat="1" x14ac:dyDescent="0.25">
      <c r="A44" s="75"/>
      <c r="B44" s="78"/>
      <c r="C44" s="8" t="s">
        <v>11</v>
      </c>
      <c r="D44" s="8"/>
      <c r="E44" s="8"/>
      <c r="F44" s="6"/>
      <c r="G44" s="7"/>
      <c r="H44" s="7"/>
      <c r="I44" s="13"/>
    </row>
    <row r="45" spans="1:9" s="2" customFormat="1" x14ac:dyDescent="0.25">
      <c r="A45" s="75"/>
      <c r="B45" s="78"/>
      <c r="C45" s="5" t="s">
        <v>4</v>
      </c>
      <c r="D45" s="5"/>
      <c r="E45" s="5"/>
      <c r="F45" s="6"/>
      <c r="G45" s="7"/>
      <c r="H45" s="7"/>
      <c r="I45" s="13"/>
    </row>
    <row r="46" spans="1:9" s="2" customFormat="1" x14ac:dyDescent="0.25">
      <c r="A46" s="75"/>
      <c r="B46" s="78"/>
      <c r="C46" s="5" t="s">
        <v>5</v>
      </c>
      <c r="D46" s="5"/>
      <c r="E46" s="5"/>
      <c r="F46" s="6"/>
      <c r="G46" s="7"/>
      <c r="H46" s="7"/>
      <c r="I46" s="13"/>
    </row>
    <row r="47" spans="1:9" s="2" customFormat="1" x14ac:dyDescent="0.25">
      <c r="A47" s="75"/>
      <c r="B47" s="78"/>
      <c r="C47" s="5" t="s">
        <v>6</v>
      </c>
      <c r="D47" s="5"/>
      <c r="E47" s="5"/>
      <c r="F47" s="6"/>
      <c r="G47" s="7"/>
      <c r="H47" s="7"/>
      <c r="I47" s="13"/>
    </row>
    <row r="48" spans="1:9" s="2" customFormat="1" ht="15.75" thickBot="1" x14ac:dyDescent="0.3">
      <c r="A48" s="76"/>
      <c r="B48" s="79"/>
      <c r="C48" s="14" t="s">
        <v>7</v>
      </c>
      <c r="D48" s="14"/>
      <c r="E48" s="14"/>
      <c r="F48" s="15"/>
      <c r="G48" s="16"/>
      <c r="H48" s="16"/>
      <c r="I48" s="17"/>
    </row>
    <row r="49" spans="1:9" s="2" customFormat="1" x14ac:dyDescent="0.25">
      <c r="A49" s="74">
        <v>7</v>
      </c>
      <c r="B49" s="77" t="s">
        <v>37</v>
      </c>
      <c r="C49" s="9" t="s">
        <v>18</v>
      </c>
      <c r="D49" s="9"/>
      <c r="E49" s="9"/>
      <c r="F49" s="10"/>
      <c r="G49" s="11"/>
      <c r="H49" s="11"/>
      <c r="I49" s="12"/>
    </row>
    <row r="50" spans="1:9" s="2" customFormat="1" x14ac:dyDescent="0.25">
      <c r="A50" s="75"/>
      <c r="B50" s="78"/>
      <c r="C50" s="8" t="s">
        <v>11</v>
      </c>
      <c r="D50" s="8"/>
      <c r="E50" s="8"/>
      <c r="F50" s="6"/>
      <c r="G50" s="7"/>
      <c r="H50" s="7"/>
      <c r="I50" s="13"/>
    </row>
    <row r="51" spans="1:9" s="2" customFormat="1" x14ac:dyDescent="0.25">
      <c r="A51" s="75"/>
      <c r="B51" s="78"/>
      <c r="C51" s="5" t="s">
        <v>4</v>
      </c>
      <c r="D51" s="5"/>
      <c r="E51" s="5"/>
      <c r="F51" s="6"/>
      <c r="G51" s="7"/>
      <c r="H51" s="7"/>
      <c r="I51" s="13"/>
    </row>
    <row r="52" spans="1:9" s="2" customFormat="1" x14ac:dyDescent="0.25">
      <c r="A52" s="75"/>
      <c r="B52" s="78"/>
      <c r="C52" s="5" t="s">
        <v>5</v>
      </c>
      <c r="D52" s="5"/>
      <c r="E52" s="5"/>
      <c r="F52" s="6"/>
      <c r="G52" s="7"/>
      <c r="H52" s="7"/>
      <c r="I52" s="13"/>
    </row>
    <row r="53" spans="1:9" s="2" customFormat="1" x14ac:dyDescent="0.25">
      <c r="A53" s="75"/>
      <c r="B53" s="78"/>
      <c r="C53" s="5" t="s">
        <v>6</v>
      </c>
      <c r="D53" s="5"/>
      <c r="E53" s="5"/>
      <c r="F53" s="6"/>
      <c r="G53" s="7"/>
      <c r="H53" s="7"/>
      <c r="I53" s="13"/>
    </row>
    <row r="54" spans="1:9" s="2" customFormat="1" ht="15.75" thickBot="1" x14ac:dyDescent="0.3">
      <c r="A54" s="76"/>
      <c r="B54" s="79"/>
      <c r="C54" s="14" t="s">
        <v>7</v>
      </c>
      <c r="D54" s="14"/>
      <c r="E54" s="14"/>
      <c r="F54" s="15"/>
      <c r="G54" s="16"/>
      <c r="H54" s="16"/>
      <c r="I54" s="17"/>
    </row>
    <row r="55" spans="1:9" s="2" customFormat="1" x14ac:dyDescent="0.25">
      <c r="A55" s="74">
        <v>8</v>
      </c>
      <c r="B55" s="77" t="s">
        <v>38</v>
      </c>
      <c r="C55" s="9" t="s">
        <v>18</v>
      </c>
      <c r="D55" s="9"/>
      <c r="E55" s="9"/>
      <c r="F55" s="10"/>
      <c r="G55" s="11"/>
      <c r="H55" s="11"/>
      <c r="I55" s="12"/>
    </row>
    <row r="56" spans="1:9" s="2" customFormat="1" x14ac:dyDescent="0.25">
      <c r="A56" s="75"/>
      <c r="B56" s="78"/>
      <c r="C56" s="8" t="s">
        <v>11</v>
      </c>
      <c r="D56" s="8"/>
      <c r="E56" s="8"/>
      <c r="F56" s="6"/>
      <c r="G56" s="7"/>
      <c r="H56" s="7"/>
      <c r="I56" s="13"/>
    </row>
    <row r="57" spans="1:9" s="2" customFormat="1" x14ac:dyDescent="0.25">
      <c r="A57" s="75"/>
      <c r="B57" s="78"/>
      <c r="C57" s="5" t="s">
        <v>4</v>
      </c>
      <c r="D57" s="5"/>
      <c r="E57" s="5"/>
      <c r="F57" s="6"/>
      <c r="G57" s="7"/>
      <c r="H57" s="7"/>
      <c r="I57" s="13"/>
    </row>
    <row r="58" spans="1:9" s="2" customFormat="1" x14ac:dyDescent="0.25">
      <c r="A58" s="75"/>
      <c r="B58" s="78"/>
      <c r="C58" s="5" t="s">
        <v>5</v>
      </c>
      <c r="D58" s="5"/>
      <c r="E58" s="5"/>
      <c r="F58" s="6"/>
      <c r="G58" s="7"/>
      <c r="H58" s="7"/>
      <c r="I58" s="13"/>
    </row>
    <row r="59" spans="1:9" s="2" customFormat="1" x14ac:dyDescent="0.25">
      <c r="A59" s="75"/>
      <c r="B59" s="78"/>
      <c r="C59" s="5" t="s">
        <v>6</v>
      </c>
      <c r="D59" s="5"/>
      <c r="E59" s="5"/>
      <c r="F59" s="6"/>
      <c r="G59" s="7"/>
      <c r="H59" s="7"/>
      <c r="I59" s="13"/>
    </row>
    <row r="60" spans="1:9" s="2" customFormat="1" ht="15.75" thickBot="1" x14ac:dyDescent="0.3">
      <c r="A60" s="76"/>
      <c r="B60" s="79"/>
      <c r="C60" s="14" t="s">
        <v>7</v>
      </c>
      <c r="D60" s="14"/>
      <c r="E60" s="14"/>
      <c r="F60" s="15"/>
      <c r="G60" s="16"/>
      <c r="H60" s="16"/>
      <c r="I60" s="17"/>
    </row>
    <row r="61" spans="1:9" s="2" customFormat="1" x14ac:dyDescent="0.25">
      <c r="A61" s="74">
        <v>9</v>
      </c>
      <c r="B61" s="77" t="s">
        <v>39</v>
      </c>
      <c r="C61" s="9" t="s">
        <v>18</v>
      </c>
      <c r="D61" s="9"/>
      <c r="E61" s="9"/>
      <c r="F61" s="10"/>
      <c r="G61" s="11"/>
      <c r="H61" s="11"/>
      <c r="I61" s="12"/>
    </row>
    <row r="62" spans="1:9" s="2" customFormat="1" x14ac:dyDescent="0.25">
      <c r="A62" s="75"/>
      <c r="B62" s="78"/>
      <c r="C62" s="8" t="s">
        <v>11</v>
      </c>
      <c r="D62" s="8"/>
      <c r="E62" s="8"/>
      <c r="F62" s="6"/>
      <c r="G62" s="7"/>
      <c r="H62" s="7"/>
      <c r="I62" s="13"/>
    </row>
    <row r="63" spans="1:9" s="2" customFormat="1" x14ac:dyDescent="0.25">
      <c r="A63" s="75"/>
      <c r="B63" s="78"/>
      <c r="C63" s="5" t="s">
        <v>4</v>
      </c>
      <c r="D63" s="5"/>
      <c r="E63" s="5"/>
      <c r="F63" s="6"/>
      <c r="G63" s="7"/>
      <c r="H63" s="7"/>
      <c r="I63" s="13"/>
    </row>
    <row r="64" spans="1:9" s="2" customFormat="1" x14ac:dyDescent="0.25">
      <c r="A64" s="75"/>
      <c r="B64" s="78"/>
      <c r="C64" s="5" t="s">
        <v>5</v>
      </c>
      <c r="D64" s="5"/>
      <c r="E64" s="5"/>
      <c r="F64" s="6"/>
      <c r="G64" s="7"/>
      <c r="H64" s="7"/>
      <c r="I64" s="13"/>
    </row>
    <row r="65" spans="1:9" s="2" customFormat="1" x14ac:dyDescent="0.25">
      <c r="A65" s="75"/>
      <c r="B65" s="78"/>
      <c r="C65" s="5" t="s">
        <v>6</v>
      </c>
      <c r="D65" s="5"/>
      <c r="E65" s="5"/>
      <c r="F65" s="6"/>
      <c r="G65" s="7"/>
      <c r="H65" s="7"/>
      <c r="I65" s="13"/>
    </row>
    <row r="66" spans="1:9" s="2" customFormat="1" ht="15.75" thickBot="1" x14ac:dyDescent="0.3">
      <c r="A66" s="76"/>
      <c r="B66" s="79"/>
      <c r="C66" s="14" t="s">
        <v>7</v>
      </c>
      <c r="D66" s="14"/>
      <c r="E66" s="14"/>
      <c r="F66" s="15"/>
      <c r="G66" s="16"/>
      <c r="H66" s="16"/>
      <c r="I66" s="17"/>
    </row>
    <row r="67" spans="1:9" s="2" customFormat="1" x14ac:dyDescent="0.25">
      <c r="A67" s="74">
        <v>10</v>
      </c>
      <c r="B67" s="77" t="s">
        <v>40</v>
      </c>
      <c r="C67" s="9" t="s">
        <v>18</v>
      </c>
      <c r="D67" s="9"/>
      <c r="E67" s="9"/>
      <c r="F67" s="10"/>
      <c r="G67" s="11"/>
      <c r="H67" s="11"/>
      <c r="I67" s="12"/>
    </row>
    <row r="68" spans="1:9" s="2" customFormat="1" x14ac:dyDescent="0.25">
      <c r="A68" s="75"/>
      <c r="B68" s="78"/>
      <c r="C68" s="8" t="s">
        <v>11</v>
      </c>
      <c r="D68" s="8"/>
      <c r="E68" s="8"/>
      <c r="F68" s="6"/>
      <c r="G68" s="7"/>
      <c r="H68" s="7"/>
      <c r="I68" s="13"/>
    </row>
    <row r="69" spans="1:9" s="2" customFormat="1" x14ac:dyDescent="0.25">
      <c r="A69" s="75"/>
      <c r="B69" s="78"/>
      <c r="C69" s="5" t="s">
        <v>4</v>
      </c>
      <c r="D69" s="5"/>
      <c r="E69" s="5"/>
      <c r="F69" s="6"/>
      <c r="G69" s="7"/>
      <c r="H69" s="7"/>
      <c r="I69" s="13"/>
    </row>
    <row r="70" spans="1:9" s="2" customFormat="1" x14ac:dyDescent="0.25">
      <c r="A70" s="75"/>
      <c r="B70" s="78"/>
      <c r="C70" s="5" t="s">
        <v>5</v>
      </c>
      <c r="D70" s="5"/>
      <c r="E70" s="5"/>
      <c r="F70" s="6"/>
      <c r="G70" s="7"/>
      <c r="H70" s="7"/>
      <c r="I70" s="13"/>
    </row>
    <row r="71" spans="1:9" s="2" customFormat="1" x14ac:dyDescent="0.25">
      <c r="A71" s="75"/>
      <c r="B71" s="78"/>
      <c r="C71" s="5" t="s">
        <v>6</v>
      </c>
      <c r="D71" s="5"/>
      <c r="E71" s="5"/>
      <c r="F71" s="6"/>
      <c r="G71" s="7"/>
      <c r="H71" s="7"/>
      <c r="I71" s="13"/>
    </row>
    <row r="72" spans="1:9" s="2" customFormat="1" ht="15.75" thickBot="1" x14ac:dyDescent="0.3">
      <c r="A72" s="76"/>
      <c r="B72" s="79"/>
      <c r="C72" s="14" t="s">
        <v>7</v>
      </c>
      <c r="D72" s="14"/>
      <c r="E72" s="14"/>
      <c r="F72" s="15"/>
      <c r="G72" s="16"/>
      <c r="H72" s="16"/>
      <c r="I72" s="17"/>
    </row>
    <row r="73" spans="1:9" s="2" customFormat="1" x14ac:dyDescent="0.25">
      <c r="A73" s="74">
        <v>11</v>
      </c>
      <c r="B73" s="77" t="s">
        <v>41</v>
      </c>
      <c r="C73" s="9" t="s">
        <v>18</v>
      </c>
      <c r="D73" s="9"/>
      <c r="E73" s="9"/>
      <c r="F73" s="10"/>
      <c r="G73" s="11"/>
      <c r="H73" s="11"/>
      <c r="I73" s="12"/>
    </row>
    <row r="74" spans="1:9" s="2" customFormat="1" x14ac:dyDescent="0.25">
      <c r="A74" s="75"/>
      <c r="B74" s="78"/>
      <c r="C74" s="8" t="s">
        <v>11</v>
      </c>
      <c r="D74" s="8"/>
      <c r="E74" s="8"/>
      <c r="F74" s="6"/>
      <c r="G74" s="7"/>
      <c r="H74" s="7"/>
      <c r="I74" s="13"/>
    </row>
    <row r="75" spans="1:9" s="2" customFormat="1" x14ac:dyDescent="0.25">
      <c r="A75" s="75"/>
      <c r="B75" s="78"/>
      <c r="C75" s="5" t="s">
        <v>4</v>
      </c>
      <c r="D75" s="5"/>
      <c r="E75" s="5"/>
      <c r="F75" s="6"/>
      <c r="G75" s="7"/>
      <c r="H75" s="7"/>
      <c r="I75" s="13"/>
    </row>
    <row r="76" spans="1:9" s="2" customFormat="1" x14ac:dyDescent="0.25">
      <c r="A76" s="75"/>
      <c r="B76" s="78"/>
      <c r="C76" s="5" t="s">
        <v>5</v>
      </c>
      <c r="D76" s="5"/>
      <c r="E76" s="5"/>
      <c r="F76" s="6"/>
      <c r="G76" s="7"/>
      <c r="H76" s="7"/>
      <c r="I76" s="13"/>
    </row>
    <row r="77" spans="1:9" s="2" customFormat="1" x14ac:dyDescent="0.25">
      <c r="A77" s="75"/>
      <c r="B77" s="78"/>
      <c r="C77" s="5" t="s">
        <v>6</v>
      </c>
      <c r="D77" s="5"/>
      <c r="E77" s="5"/>
      <c r="F77" s="6"/>
      <c r="G77" s="7"/>
      <c r="H77" s="7"/>
      <c r="I77" s="13"/>
    </row>
    <row r="78" spans="1:9" s="2" customFormat="1" ht="15.75" thickBot="1" x14ac:dyDescent="0.3">
      <c r="A78" s="76"/>
      <c r="B78" s="79"/>
      <c r="C78" s="14" t="s">
        <v>7</v>
      </c>
      <c r="D78" s="14"/>
      <c r="E78" s="14"/>
      <c r="F78" s="15"/>
      <c r="G78" s="16"/>
      <c r="H78" s="16"/>
      <c r="I78" s="17"/>
    </row>
    <row r="79" spans="1:9" s="2" customFormat="1" x14ac:dyDescent="0.25">
      <c r="A79" s="74">
        <v>12</v>
      </c>
      <c r="B79" s="77" t="s">
        <v>42</v>
      </c>
      <c r="C79" s="9" t="s">
        <v>18</v>
      </c>
      <c r="D79" s="9"/>
      <c r="E79" s="9"/>
      <c r="F79" s="10"/>
      <c r="G79" s="11"/>
      <c r="H79" s="11"/>
      <c r="I79" s="12"/>
    </row>
    <row r="80" spans="1:9" s="2" customFormat="1" x14ac:dyDescent="0.25">
      <c r="A80" s="75"/>
      <c r="B80" s="78"/>
      <c r="C80" s="8" t="s">
        <v>11</v>
      </c>
      <c r="D80" s="8"/>
      <c r="E80" s="8"/>
      <c r="F80" s="6"/>
      <c r="G80" s="7"/>
      <c r="H80" s="7"/>
      <c r="I80" s="13"/>
    </row>
    <row r="81" spans="1:9" s="2" customFormat="1" x14ac:dyDescent="0.25">
      <c r="A81" s="75"/>
      <c r="B81" s="78"/>
      <c r="C81" s="5" t="s">
        <v>4</v>
      </c>
      <c r="D81" s="5"/>
      <c r="E81" s="5"/>
      <c r="F81" s="6"/>
      <c r="G81" s="7"/>
      <c r="H81" s="7"/>
      <c r="I81" s="13"/>
    </row>
    <row r="82" spans="1:9" s="2" customFormat="1" x14ac:dyDescent="0.25">
      <c r="A82" s="75"/>
      <c r="B82" s="78"/>
      <c r="C82" s="5" t="s">
        <v>5</v>
      </c>
      <c r="D82" s="5"/>
      <c r="E82" s="5"/>
      <c r="F82" s="6"/>
      <c r="G82" s="7"/>
      <c r="H82" s="7"/>
      <c r="I82" s="13"/>
    </row>
    <row r="83" spans="1:9" s="2" customFormat="1" x14ac:dyDescent="0.25">
      <c r="A83" s="75"/>
      <c r="B83" s="78"/>
      <c r="C83" s="5" t="s">
        <v>6</v>
      </c>
      <c r="D83" s="5"/>
      <c r="E83" s="5"/>
      <c r="F83" s="6"/>
      <c r="G83" s="7"/>
      <c r="H83" s="7"/>
      <c r="I83" s="13"/>
    </row>
    <row r="84" spans="1:9" s="2" customFormat="1" ht="15.75" thickBot="1" x14ac:dyDescent="0.3">
      <c r="A84" s="76"/>
      <c r="B84" s="79"/>
      <c r="C84" s="14" t="s">
        <v>7</v>
      </c>
      <c r="D84" s="14"/>
      <c r="E84" s="14"/>
      <c r="F84" s="15"/>
      <c r="G84" s="16"/>
      <c r="H84" s="16"/>
      <c r="I84" s="17"/>
    </row>
    <row r="85" spans="1:9" s="2" customFormat="1" x14ac:dyDescent="0.25">
      <c r="A85" s="74">
        <v>13</v>
      </c>
      <c r="B85" s="77" t="s">
        <v>43</v>
      </c>
      <c r="C85" s="9" t="s">
        <v>18</v>
      </c>
      <c r="D85" s="9"/>
      <c r="E85" s="9"/>
      <c r="F85" s="10"/>
      <c r="G85" s="11"/>
      <c r="H85" s="11"/>
      <c r="I85" s="12"/>
    </row>
    <row r="86" spans="1:9" s="2" customFormat="1" x14ac:dyDescent="0.25">
      <c r="A86" s="75"/>
      <c r="B86" s="78"/>
      <c r="C86" s="8" t="s">
        <v>11</v>
      </c>
      <c r="D86" s="8"/>
      <c r="E86" s="8"/>
      <c r="F86" s="6"/>
      <c r="G86" s="7"/>
      <c r="H86" s="7"/>
      <c r="I86" s="13"/>
    </row>
    <row r="87" spans="1:9" s="2" customFormat="1" x14ac:dyDescent="0.25">
      <c r="A87" s="75"/>
      <c r="B87" s="78"/>
      <c r="C87" s="5" t="s">
        <v>4</v>
      </c>
      <c r="D87" s="5"/>
      <c r="E87" s="5"/>
      <c r="F87" s="6"/>
      <c r="G87" s="7"/>
      <c r="H87" s="7"/>
      <c r="I87" s="13"/>
    </row>
    <row r="88" spans="1:9" s="2" customFormat="1" x14ac:dyDescent="0.25">
      <c r="A88" s="75"/>
      <c r="B88" s="78"/>
      <c r="C88" s="5" t="s">
        <v>5</v>
      </c>
      <c r="D88" s="5"/>
      <c r="E88" s="5"/>
      <c r="F88" s="6"/>
      <c r="G88" s="7"/>
      <c r="H88" s="7"/>
      <c r="I88" s="13"/>
    </row>
    <row r="89" spans="1:9" s="2" customFormat="1" x14ac:dyDescent="0.25">
      <c r="A89" s="75"/>
      <c r="B89" s="78"/>
      <c r="C89" s="5" t="s">
        <v>6</v>
      </c>
      <c r="D89" s="5"/>
      <c r="E89" s="5"/>
      <c r="F89" s="6"/>
      <c r="G89" s="7"/>
      <c r="H89" s="7"/>
      <c r="I89" s="13"/>
    </row>
    <row r="90" spans="1:9" s="2" customFormat="1" ht="15.75" thickBot="1" x14ac:dyDescent="0.3">
      <c r="A90" s="76"/>
      <c r="B90" s="79"/>
      <c r="C90" s="14" t="s">
        <v>7</v>
      </c>
      <c r="D90" s="14"/>
      <c r="E90" s="14"/>
      <c r="F90" s="15"/>
      <c r="G90" s="16"/>
      <c r="H90" s="16"/>
      <c r="I90" s="17"/>
    </row>
    <row r="91" spans="1:9" s="2" customFormat="1" x14ac:dyDescent="0.25">
      <c r="A91" s="74">
        <v>14</v>
      </c>
      <c r="B91" s="77" t="s">
        <v>44</v>
      </c>
      <c r="C91" s="9" t="s">
        <v>18</v>
      </c>
      <c r="D91" s="9"/>
      <c r="E91" s="9"/>
      <c r="F91" s="10"/>
      <c r="G91" s="11"/>
      <c r="H91" s="11"/>
      <c r="I91" s="12"/>
    </row>
    <row r="92" spans="1:9" s="2" customFormat="1" x14ac:dyDescent="0.25">
      <c r="A92" s="75"/>
      <c r="B92" s="78"/>
      <c r="C92" s="8" t="s">
        <v>11</v>
      </c>
      <c r="D92" s="8"/>
      <c r="E92" s="8"/>
      <c r="F92" s="6"/>
      <c r="G92" s="7"/>
      <c r="H92" s="7"/>
      <c r="I92" s="13"/>
    </row>
    <row r="93" spans="1:9" s="2" customFormat="1" x14ac:dyDescent="0.25">
      <c r="A93" s="75"/>
      <c r="B93" s="78"/>
      <c r="C93" s="5" t="s">
        <v>4</v>
      </c>
      <c r="D93" s="5"/>
      <c r="E93" s="5"/>
      <c r="F93" s="6"/>
      <c r="G93" s="7"/>
      <c r="H93" s="7"/>
      <c r="I93" s="13"/>
    </row>
    <row r="94" spans="1:9" s="2" customFormat="1" x14ac:dyDescent="0.25">
      <c r="A94" s="75"/>
      <c r="B94" s="78"/>
      <c r="C94" s="5" t="s">
        <v>5</v>
      </c>
      <c r="D94" s="5"/>
      <c r="E94" s="5"/>
      <c r="F94" s="6"/>
      <c r="G94" s="7"/>
      <c r="H94" s="7"/>
      <c r="I94" s="13"/>
    </row>
    <row r="95" spans="1:9" s="2" customFormat="1" x14ac:dyDescent="0.25">
      <c r="A95" s="75"/>
      <c r="B95" s="78"/>
      <c r="C95" s="5" t="s">
        <v>6</v>
      </c>
      <c r="D95" s="5"/>
      <c r="E95" s="5"/>
      <c r="F95" s="6"/>
      <c r="G95" s="7"/>
      <c r="H95" s="7"/>
      <c r="I95" s="13"/>
    </row>
    <row r="96" spans="1:9" s="2" customFormat="1" ht="15.75" thickBot="1" x14ac:dyDescent="0.3">
      <c r="A96" s="76"/>
      <c r="B96" s="79"/>
      <c r="C96" s="14" t="s">
        <v>7</v>
      </c>
      <c r="D96" s="14"/>
      <c r="E96" s="14"/>
      <c r="F96" s="15"/>
      <c r="G96" s="16"/>
      <c r="H96" s="16"/>
      <c r="I96" s="17"/>
    </row>
    <row r="97" spans="1:9" s="2" customFormat="1" x14ac:dyDescent="0.25">
      <c r="A97" s="74">
        <v>15</v>
      </c>
      <c r="B97" s="77" t="s">
        <v>45</v>
      </c>
      <c r="C97" s="9" t="s">
        <v>18</v>
      </c>
      <c r="D97" s="9"/>
      <c r="E97" s="9"/>
      <c r="F97" s="10"/>
      <c r="G97" s="11"/>
      <c r="H97" s="11"/>
      <c r="I97" s="12"/>
    </row>
    <row r="98" spans="1:9" s="2" customFormat="1" x14ac:dyDescent="0.25">
      <c r="A98" s="75"/>
      <c r="B98" s="78"/>
      <c r="C98" s="8" t="s">
        <v>11</v>
      </c>
      <c r="D98" s="8"/>
      <c r="E98" s="8"/>
      <c r="F98" s="6"/>
      <c r="G98" s="7"/>
      <c r="H98" s="7"/>
      <c r="I98" s="13"/>
    </row>
    <row r="99" spans="1:9" s="2" customFormat="1" x14ac:dyDescent="0.25">
      <c r="A99" s="75"/>
      <c r="B99" s="78"/>
      <c r="C99" s="5" t="s">
        <v>4</v>
      </c>
      <c r="D99" s="5"/>
      <c r="E99" s="5"/>
      <c r="F99" s="6"/>
      <c r="G99" s="7"/>
      <c r="H99" s="7"/>
      <c r="I99" s="13"/>
    </row>
    <row r="100" spans="1:9" s="2" customFormat="1" x14ac:dyDescent="0.25">
      <c r="A100" s="75"/>
      <c r="B100" s="78"/>
      <c r="C100" s="5" t="s">
        <v>5</v>
      </c>
      <c r="D100" s="5"/>
      <c r="E100" s="5"/>
      <c r="F100" s="6"/>
      <c r="G100" s="7"/>
      <c r="H100" s="7"/>
      <c r="I100" s="13"/>
    </row>
    <row r="101" spans="1:9" s="2" customFormat="1" x14ac:dyDescent="0.25">
      <c r="A101" s="75"/>
      <c r="B101" s="78"/>
      <c r="C101" s="5" t="s">
        <v>6</v>
      </c>
      <c r="D101" s="5"/>
      <c r="E101" s="5"/>
      <c r="F101" s="6"/>
      <c r="G101" s="7"/>
      <c r="H101" s="7"/>
      <c r="I101" s="13"/>
    </row>
    <row r="102" spans="1:9" s="2" customFormat="1" ht="15.75" thickBot="1" x14ac:dyDescent="0.3">
      <c r="A102" s="76"/>
      <c r="B102" s="79"/>
      <c r="C102" s="14" t="s">
        <v>7</v>
      </c>
      <c r="D102" s="14"/>
      <c r="E102" s="14"/>
      <c r="F102" s="15"/>
      <c r="G102" s="16"/>
      <c r="H102" s="16"/>
      <c r="I102" s="17"/>
    </row>
    <row r="103" spans="1:9" s="2" customFormat="1" x14ac:dyDescent="0.25">
      <c r="A103" s="80" t="s">
        <v>71</v>
      </c>
      <c r="B103" s="77" t="s">
        <v>46</v>
      </c>
      <c r="C103" s="9" t="s">
        <v>18</v>
      </c>
      <c r="D103" s="9"/>
      <c r="E103" s="9"/>
      <c r="F103" s="10"/>
      <c r="G103" s="11"/>
      <c r="H103" s="11"/>
      <c r="I103" s="12"/>
    </row>
    <row r="104" spans="1:9" s="2" customFormat="1" x14ac:dyDescent="0.25">
      <c r="A104" s="81"/>
      <c r="B104" s="78"/>
      <c r="C104" s="8" t="s">
        <v>11</v>
      </c>
      <c r="D104" s="8"/>
      <c r="E104" s="8"/>
      <c r="F104" s="6"/>
      <c r="G104" s="7"/>
      <c r="H104" s="7"/>
      <c r="I104" s="13"/>
    </row>
    <row r="105" spans="1:9" s="2" customFormat="1" x14ac:dyDescent="0.25">
      <c r="A105" s="81"/>
      <c r="B105" s="78"/>
      <c r="C105" s="5" t="s">
        <v>4</v>
      </c>
      <c r="D105" s="5"/>
      <c r="E105" s="5"/>
      <c r="F105" s="6"/>
      <c r="G105" s="7"/>
      <c r="H105" s="7"/>
      <c r="I105" s="13"/>
    </row>
    <row r="106" spans="1:9" s="2" customFormat="1" x14ac:dyDescent="0.25">
      <c r="A106" s="81"/>
      <c r="B106" s="78"/>
      <c r="C106" s="5" t="s">
        <v>5</v>
      </c>
      <c r="D106" s="5"/>
      <c r="E106" s="5"/>
      <c r="F106" s="6"/>
      <c r="G106" s="7"/>
      <c r="H106" s="7"/>
      <c r="I106" s="13"/>
    </row>
    <row r="107" spans="1:9" s="2" customFormat="1" x14ac:dyDescent="0.25">
      <c r="A107" s="81"/>
      <c r="B107" s="78"/>
      <c r="C107" s="5" t="s">
        <v>6</v>
      </c>
      <c r="D107" s="5"/>
      <c r="E107" s="5"/>
      <c r="F107" s="6"/>
      <c r="G107" s="7"/>
      <c r="H107" s="7"/>
      <c r="I107" s="13"/>
    </row>
    <row r="108" spans="1:9" s="2" customFormat="1" ht="15.75" thickBot="1" x14ac:dyDescent="0.3">
      <c r="A108" s="82"/>
      <c r="B108" s="79"/>
      <c r="C108" s="14" t="s">
        <v>7</v>
      </c>
      <c r="D108" s="14"/>
      <c r="E108" s="14"/>
      <c r="F108" s="15"/>
      <c r="G108" s="16"/>
      <c r="H108" s="16"/>
      <c r="I108" s="17"/>
    </row>
    <row r="109" spans="1:9" s="2" customFormat="1" x14ac:dyDescent="0.25">
      <c r="A109" s="80" t="s">
        <v>72</v>
      </c>
      <c r="B109" s="77" t="s">
        <v>46</v>
      </c>
      <c r="C109" s="9" t="s">
        <v>18</v>
      </c>
      <c r="D109" s="9"/>
      <c r="E109" s="9"/>
      <c r="F109" s="10"/>
      <c r="G109" s="11"/>
      <c r="H109" s="11"/>
      <c r="I109" s="12"/>
    </row>
    <row r="110" spans="1:9" s="2" customFormat="1" x14ac:dyDescent="0.25">
      <c r="A110" s="81"/>
      <c r="B110" s="78"/>
      <c r="C110" s="8" t="s">
        <v>11</v>
      </c>
      <c r="D110" s="8"/>
      <c r="E110" s="8"/>
      <c r="F110" s="6"/>
      <c r="G110" s="7"/>
      <c r="H110" s="7"/>
      <c r="I110" s="13"/>
    </row>
    <row r="111" spans="1:9" s="2" customFormat="1" x14ac:dyDescent="0.25">
      <c r="A111" s="81"/>
      <c r="B111" s="78"/>
      <c r="C111" s="5" t="s">
        <v>4</v>
      </c>
      <c r="D111" s="5"/>
      <c r="E111" s="5"/>
      <c r="F111" s="6"/>
      <c r="G111" s="7"/>
      <c r="H111" s="7"/>
      <c r="I111" s="13"/>
    </row>
    <row r="112" spans="1:9" s="2" customFormat="1" x14ac:dyDescent="0.25">
      <c r="A112" s="81"/>
      <c r="B112" s="78"/>
      <c r="C112" s="5" t="s">
        <v>5</v>
      </c>
      <c r="D112" s="5"/>
      <c r="E112" s="5"/>
      <c r="F112" s="6"/>
      <c r="G112" s="7"/>
      <c r="H112" s="7"/>
      <c r="I112" s="13"/>
    </row>
    <row r="113" spans="1:9" s="2" customFormat="1" x14ac:dyDescent="0.25">
      <c r="A113" s="81"/>
      <c r="B113" s="78"/>
      <c r="C113" s="5" t="s">
        <v>6</v>
      </c>
      <c r="D113" s="5"/>
      <c r="E113" s="5"/>
      <c r="F113" s="6"/>
      <c r="G113" s="7"/>
      <c r="H113" s="7"/>
      <c r="I113" s="13"/>
    </row>
    <row r="114" spans="1:9" s="2" customFormat="1" ht="15.75" thickBot="1" x14ac:dyDescent="0.3">
      <c r="A114" s="82"/>
      <c r="B114" s="79"/>
      <c r="C114" s="14" t="s">
        <v>7</v>
      </c>
      <c r="D114" s="14"/>
      <c r="E114" s="14"/>
      <c r="F114" s="15"/>
      <c r="G114" s="16"/>
      <c r="H114" s="16"/>
      <c r="I114" s="17"/>
    </row>
    <row r="115" spans="1:9" s="2" customFormat="1" x14ac:dyDescent="0.25">
      <c r="A115" s="80" t="s">
        <v>73</v>
      </c>
      <c r="B115" s="77" t="s">
        <v>46</v>
      </c>
      <c r="C115" s="9" t="s">
        <v>18</v>
      </c>
      <c r="D115" s="9"/>
      <c r="E115" s="9"/>
      <c r="F115" s="10"/>
      <c r="G115" s="11"/>
      <c r="H115" s="11"/>
      <c r="I115" s="12"/>
    </row>
    <row r="116" spans="1:9" s="2" customFormat="1" x14ac:dyDescent="0.25">
      <c r="A116" s="81"/>
      <c r="B116" s="78"/>
      <c r="C116" s="8" t="s">
        <v>11</v>
      </c>
      <c r="D116" s="8"/>
      <c r="E116" s="8"/>
      <c r="F116" s="6"/>
      <c r="G116" s="7"/>
      <c r="H116" s="7"/>
      <c r="I116" s="13"/>
    </row>
    <row r="117" spans="1:9" s="2" customFormat="1" x14ac:dyDescent="0.25">
      <c r="A117" s="81"/>
      <c r="B117" s="78"/>
      <c r="C117" s="5" t="s">
        <v>4</v>
      </c>
      <c r="D117" s="5"/>
      <c r="E117" s="5"/>
      <c r="F117" s="6"/>
      <c r="G117" s="7"/>
      <c r="H117" s="7"/>
      <c r="I117" s="13"/>
    </row>
    <row r="118" spans="1:9" s="2" customFormat="1" x14ac:dyDescent="0.25">
      <c r="A118" s="81"/>
      <c r="B118" s="78"/>
      <c r="C118" s="5" t="s">
        <v>5</v>
      </c>
      <c r="D118" s="5"/>
      <c r="E118" s="5"/>
      <c r="F118" s="6"/>
      <c r="G118" s="7"/>
      <c r="H118" s="7"/>
      <c r="I118" s="13"/>
    </row>
    <row r="119" spans="1:9" s="2" customFormat="1" x14ac:dyDescent="0.25">
      <c r="A119" s="81"/>
      <c r="B119" s="78"/>
      <c r="C119" s="5" t="s">
        <v>6</v>
      </c>
      <c r="D119" s="5"/>
      <c r="E119" s="5"/>
      <c r="F119" s="6"/>
      <c r="G119" s="7"/>
      <c r="H119" s="7"/>
      <c r="I119" s="13"/>
    </row>
    <row r="120" spans="1:9" s="2" customFormat="1" ht="15.75" thickBot="1" x14ac:dyDescent="0.3">
      <c r="A120" s="82"/>
      <c r="B120" s="79"/>
      <c r="C120" s="14" t="s">
        <v>7</v>
      </c>
      <c r="D120" s="14"/>
      <c r="E120" s="14"/>
      <c r="F120" s="15"/>
      <c r="G120" s="16"/>
      <c r="H120" s="16"/>
      <c r="I120" s="17"/>
    </row>
    <row r="121" spans="1:9" s="2" customFormat="1" x14ac:dyDescent="0.25">
      <c r="A121" s="80" t="s">
        <v>74</v>
      </c>
      <c r="B121" s="77" t="s">
        <v>47</v>
      </c>
      <c r="C121" s="9" t="s">
        <v>18</v>
      </c>
      <c r="D121" s="9"/>
      <c r="E121" s="9"/>
      <c r="F121" s="10"/>
      <c r="G121" s="11"/>
      <c r="H121" s="11"/>
      <c r="I121" s="12"/>
    </row>
    <row r="122" spans="1:9" s="2" customFormat="1" x14ac:dyDescent="0.25">
      <c r="A122" s="81"/>
      <c r="B122" s="78"/>
      <c r="C122" s="8" t="s">
        <v>11</v>
      </c>
      <c r="D122" s="8"/>
      <c r="E122" s="8"/>
      <c r="F122" s="6"/>
      <c r="G122" s="7"/>
      <c r="H122" s="7"/>
      <c r="I122" s="13"/>
    </row>
    <row r="123" spans="1:9" s="2" customFormat="1" x14ac:dyDescent="0.25">
      <c r="A123" s="81"/>
      <c r="B123" s="78"/>
      <c r="C123" s="5" t="s">
        <v>4</v>
      </c>
      <c r="D123" s="5"/>
      <c r="E123" s="5"/>
      <c r="F123" s="6"/>
      <c r="G123" s="7"/>
      <c r="H123" s="7"/>
      <c r="I123" s="13"/>
    </row>
    <row r="124" spans="1:9" s="2" customFormat="1" x14ac:dyDescent="0.25">
      <c r="A124" s="81"/>
      <c r="B124" s="78"/>
      <c r="C124" s="5" t="s">
        <v>5</v>
      </c>
      <c r="D124" s="5"/>
      <c r="E124" s="5"/>
      <c r="F124" s="6"/>
      <c r="G124" s="7"/>
      <c r="H124" s="7"/>
      <c r="I124" s="13"/>
    </row>
    <row r="125" spans="1:9" s="2" customFormat="1" x14ac:dyDescent="0.25">
      <c r="A125" s="81"/>
      <c r="B125" s="78"/>
      <c r="C125" s="5" t="s">
        <v>6</v>
      </c>
      <c r="D125" s="5"/>
      <c r="E125" s="5"/>
      <c r="F125" s="6"/>
      <c r="G125" s="7"/>
      <c r="H125" s="7"/>
      <c r="I125" s="13"/>
    </row>
    <row r="126" spans="1:9" s="2" customFormat="1" ht="15.75" thickBot="1" x14ac:dyDescent="0.3">
      <c r="A126" s="82"/>
      <c r="B126" s="79"/>
      <c r="C126" s="14" t="s">
        <v>7</v>
      </c>
      <c r="D126" s="14"/>
      <c r="E126" s="14"/>
      <c r="F126" s="15"/>
      <c r="G126" s="16"/>
      <c r="H126" s="16"/>
      <c r="I126" s="17"/>
    </row>
    <row r="127" spans="1:9" s="2" customFormat="1" x14ac:dyDescent="0.25">
      <c r="A127" s="80" t="s">
        <v>75</v>
      </c>
      <c r="B127" s="77" t="s">
        <v>47</v>
      </c>
      <c r="C127" s="9" t="s">
        <v>18</v>
      </c>
      <c r="D127" s="9"/>
      <c r="E127" s="9"/>
      <c r="F127" s="10"/>
      <c r="G127" s="11"/>
      <c r="H127" s="11"/>
      <c r="I127" s="12"/>
    </row>
    <row r="128" spans="1:9" s="2" customFormat="1" x14ac:dyDescent="0.25">
      <c r="A128" s="81"/>
      <c r="B128" s="78"/>
      <c r="C128" s="8" t="s">
        <v>11</v>
      </c>
      <c r="D128" s="8"/>
      <c r="E128" s="8"/>
      <c r="F128" s="6"/>
      <c r="G128" s="7"/>
      <c r="H128" s="7"/>
      <c r="I128" s="13"/>
    </row>
    <row r="129" spans="1:9" s="2" customFormat="1" x14ac:dyDescent="0.25">
      <c r="A129" s="81"/>
      <c r="B129" s="78"/>
      <c r="C129" s="5" t="s">
        <v>4</v>
      </c>
      <c r="D129" s="5"/>
      <c r="E129" s="5"/>
      <c r="F129" s="6"/>
      <c r="G129" s="7"/>
      <c r="H129" s="7"/>
      <c r="I129" s="13"/>
    </row>
    <row r="130" spans="1:9" s="2" customFormat="1" x14ac:dyDescent="0.25">
      <c r="A130" s="81"/>
      <c r="B130" s="78"/>
      <c r="C130" s="5" t="s">
        <v>5</v>
      </c>
      <c r="D130" s="5"/>
      <c r="E130" s="5"/>
      <c r="F130" s="6"/>
      <c r="G130" s="7"/>
      <c r="H130" s="7"/>
      <c r="I130" s="13"/>
    </row>
    <row r="131" spans="1:9" s="2" customFormat="1" x14ac:dyDescent="0.25">
      <c r="A131" s="81"/>
      <c r="B131" s="78"/>
      <c r="C131" s="5" t="s">
        <v>6</v>
      </c>
      <c r="D131" s="5"/>
      <c r="E131" s="5"/>
      <c r="F131" s="6"/>
      <c r="G131" s="7"/>
      <c r="H131" s="7"/>
      <c r="I131" s="13"/>
    </row>
    <row r="132" spans="1:9" s="2" customFormat="1" ht="15.75" thickBot="1" x14ac:dyDescent="0.3">
      <c r="A132" s="82"/>
      <c r="B132" s="79"/>
      <c r="C132" s="14" t="s">
        <v>7</v>
      </c>
      <c r="D132" s="14"/>
      <c r="E132" s="14"/>
      <c r="F132" s="15"/>
      <c r="G132" s="16"/>
      <c r="H132" s="16"/>
      <c r="I132" s="17"/>
    </row>
    <row r="133" spans="1:9" s="2" customFormat="1" x14ac:dyDescent="0.25">
      <c r="A133" s="80" t="s">
        <v>76</v>
      </c>
      <c r="B133" s="77" t="s">
        <v>47</v>
      </c>
      <c r="C133" s="9" t="s">
        <v>18</v>
      </c>
      <c r="D133" s="9"/>
      <c r="E133" s="9"/>
      <c r="F133" s="10"/>
      <c r="G133" s="11"/>
      <c r="H133" s="11"/>
      <c r="I133" s="12"/>
    </row>
    <row r="134" spans="1:9" s="2" customFormat="1" x14ac:dyDescent="0.25">
      <c r="A134" s="81"/>
      <c r="B134" s="78"/>
      <c r="C134" s="8" t="s">
        <v>11</v>
      </c>
      <c r="D134" s="8"/>
      <c r="E134" s="8"/>
      <c r="F134" s="6"/>
      <c r="G134" s="7"/>
      <c r="H134" s="7"/>
      <c r="I134" s="13"/>
    </row>
    <row r="135" spans="1:9" s="2" customFormat="1" x14ac:dyDescent="0.25">
      <c r="A135" s="81"/>
      <c r="B135" s="78"/>
      <c r="C135" s="5" t="s">
        <v>4</v>
      </c>
      <c r="D135" s="5"/>
      <c r="E135" s="5"/>
      <c r="F135" s="6"/>
      <c r="G135" s="7"/>
      <c r="H135" s="7"/>
      <c r="I135" s="13"/>
    </row>
    <row r="136" spans="1:9" s="2" customFormat="1" x14ac:dyDescent="0.25">
      <c r="A136" s="81"/>
      <c r="B136" s="78"/>
      <c r="C136" s="5" t="s">
        <v>5</v>
      </c>
      <c r="D136" s="5"/>
      <c r="E136" s="5"/>
      <c r="F136" s="6"/>
      <c r="G136" s="7"/>
      <c r="H136" s="7"/>
      <c r="I136" s="13"/>
    </row>
    <row r="137" spans="1:9" s="2" customFormat="1" x14ac:dyDescent="0.25">
      <c r="A137" s="81"/>
      <c r="B137" s="78"/>
      <c r="C137" s="5" t="s">
        <v>6</v>
      </c>
      <c r="D137" s="5"/>
      <c r="E137" s="5"/>
      <c r="F137" s="6"/>
      <c r="G137" s="7"/>
      <c r="H137" s="7"/>
      <c r="I137" s="13"/>
    </row>
    <row r="138" spans="1:9" s="2" customFormat="1" ht="15.75" thickBot="1" x14ac:dyDescent="0.3">
      <c r="A138" s="82"/>
      <c r="B138" s="79"/>
      <c r="C138" s="14" t="s">
        <v>7</v>
      </c>
      <c r="D138" s="14"/>
      <c r="E138" s="14"/>
      <c r="F138" s="15"/>
      <c r="G138" s="16"/>
      <c r="H138" s="16"/>
      <c r="I138" s="17"/>
    </row>
    <row r="139" spans="1:9" s="2" customFormat="1" x14ac:dyDescent="0.25">
      <c r="A139" s="74">
        <v>16</v>
      </c>
      <c r="B139" s="77" t="s">
        <v>48</v>
      </c>
      <c r="C139" s="9" t="s">
        <v>18</v>
      </c>
      <c r="D139" s="9"/>
      <c r="E139" s="9"/>
      <c r="F139" s="10"/>
      <c r="G139" s="11"/>
      <c r="H139" s="11"/>
      <c r="I139" s="12"/>
    </row>
    <row r="140" spans="1:9" s="2" customFormat="1" x14ac:dyDescent="0.25">
      <c r="A140" s="75"/>
      <c r="B140" s="78"/>
      <c r="C140" s="8" t="s">
        <v>11</v>
      </c>
      <c r="D140" s="8"/>
      <c r="E140" s="8"/>
      <c r="F140" s="6"/>
      <c r="G140" s="7"/>
      <c r="H140" s="7"/>
      <c r="I140" s="13"/>
    </row>
    <row r="141" spans="1:9" s="2" customFormat="1" x14ac:dyDescent="0.25">
      <c r="A141" s="75"/>
      <c r="B141" s="78"/>
      <c r="C141" s="5" t="s">
        <v>4</v>
      </c>
      <c r="D141" s="5"/>
      <c r="E141" s="5"/>
      <c r="F141" s="6"/>
      <c r="G141" s="7"/>
      <c r="H141" s="7"/>
      <c r="I141" s="13"/>
    </row>
    <row r="142" spans="1:9" s="2" customFormat="1" x14ac:dyDescent="0.25">
      <c r="A142" s="75"/>
      <c r="B142" s="78"/>
      <c r="C142" s="5" t="s">
        <v>5</v>
      </c>
      <c r="D142" s="5"/>
      <c r="E142" s="5"/>
      <c r="F142" s="6"/>
      <c r="G142" s="7"/>
      <c r="H142" s="7"/>
      <c r="I142" s="13"/>
    </row>
    <row r="143" spans="1:9" s="2" customFormat="1" x14ac:dyDescent="0.25">
      <c r="A143" s="75"/>
      <c r="B143" s="78"/>
      <c r="C143" s="5" t="s">
        <v>6</v>
      </c>
      <c r="D143" s="5"/>
      <c r="E143" s="5"/>
      <c r="F143" s="6"/>
      <c r="G143" s="7"/>
      <c r="H143" s="7"/>
      <c r="I143" s="13"/>
    </row>
    <row r="144" spans="1:9" s="2" customFormat="1" ht="15.75" thickBot="1" x14ac:dyDescent="0.3">
      <c r="A144" s="76"/>
      <c r="B144" s="79"/>
      <c r="C144" s="14" t="s">
        <v>7</v>
      </c>
      <c r="D144" s="14"/>
      <c r="E144" s="14"/>
      <c r="F144" s="15"/>
      <c r="G144" s="16"/>
      <c r="H144" s="16"/>
      <c r="I144" s="17"/>
    </row>
    <row r="145" spans="1:9" s="2" customFormat="1" x14ac:dyDescent="0.25">
      <c r="A145" s="74">
        <v>17</v>
      </c>
      <c r="B145" s="77" t="s">
        <v>49</v>
      </c>
      <c r="C145" s="9" t="s">
        <v>18</v>
      </c>
      <c r="D145" s="9"/>
      <c r="E145" s="9"/>
      <c r="F145" s="10"/>
      <c r="G145" s="11"/>
      <c r="H145" s="11"/>
      <c r="I145" s="12"/>
    </row>
    <row r="146" spans="1:9" s="2" customFormat="1" x14ac:dyDescent="0.25">
      <c r="A146" s="75"/>
      <c r="B146" s="78"/>
      <c r="C146" s="8" t="s">
        <v>11</v>
      </c>
      <c r="D146" s="8"/>
      <c r="E146" s="8"/>
      <c r="F146" s="6"/>
      <c r="G146" s="7"/>
      <c r="H146" s="7"/>
      <c r="I146" s="13"/>
    </row>
    <row r="147" spans="1:9" s="2" customFormat="1" x14ac:dyDescent="0.25">
      <c r="A147" s="75"/>
      <c r="B147" s="78"/>
      <c r="C147" s="5" t="s">
        <v>4</v>
      </c>
      <c r="D147" s="5"/>
      <c r="E147" s="5"/>
      <c r="F147" s="6"/>
      <c r="G147" s="7"/>
      <c r="H147" s="7"/>
      <c r="I147" s="13"/>
    </row>
    <row r="148" spans="1:9" s="2" customFormat="1" x14ac:dyDescent="0.25">
      <c r="A148" s="75"/>
      <c r="B148" s="78"/>
      <c r="C148" s="5" t="s">
        <v>5</v>
      </c>
      <c r="D148" s="5"/>
      <c r="E148" s="5"/>
      <c r="F148" s="6"/>
      <c r="G148" s="7"/>
      <c r="H148" s="7"/>
      <c r="I148" s="13"/>
    </row>
    <row r="149" spans="1:9" s="2" customFormat="1" x14ac:dyDescent="0.25">
      <c r="A149" s="75"/>
      <c r="B149" s="78"/>
      <c r="C149" s="5" t="s">
        <v>6</v>
      </c>
      <c r="D149" s="5"/>
      <c r="E149" s="5"/>
      <c r="F149" s="6"/>
      <c r="G149" s="7"/>
      <c r="H149" s="7"/>
      <c r="I149" s="13"/>
    </row>
    <row r="150" spans="1:9" s="2" customFormat="1" ht="15.75" thickBot="1" x14ac:dyDescent="0.3">
      <c r="A150" s="76"/>
      <c r="B150" s="79"/>
      <c r="C150" s="14" t="s">
        <v>7</v>
      </c>
      <c r="D150" s="14"/>
      <c r="E150" s="14"/>
      <c r="F150" s="15"/>
      <c r="G150" s="16"/>
      <c r="H150" s="16"/>
      <c r="I150" s="17"/>
    </row>
    <row r="151" spans="1:9" s="2" customFormat="1" x14ac:dyDescent="0.25">
      <c r="A151" s="74">
        <v>18</v>
      </c>
      <c r="B151" s="77" t="s">
        <v>50</v>
      </c>
      <c r="C151" s="9" t="s">
        <v>18</v>
      </c>
      <c r="D151" s="9"/>
      <c r="E151" s="9"/>
      <c r="F151" s="10"/>
      <c r="G151" s="11"/>
      <c r="H151" s="11"/>
      <c r="I151" s="12"/>
    </row>
    <row r="152" spans="1:9" s="2" customFormat="1" x14ac:dyDescent="0.25">
      <c r="A152" s="75"/>
      <c r="B152" s="78"/>
      <c r="C152" s="8" t="s">
        <v>11</v>
      </c>
      <c r="D152" s="8"/>
      <c r="E152" s="8"/>
      <c r="F152" s="6"/>
      <c r="G152" s="7"/>
      <c r="H152" s="7"/>
      <c r="I152" s="13"/>
    </row>
    <row r="153" spans="1:9" s="2" customFormat="1" x14ac:dyDescent="0.25">
      <c r="A153" s="75"/>
      <c r="B153" s="78"/>
      <c r="C153" s="5" t="s">
        <v>4</v>
      </c>
      <c r="D153" s="5"/>
      <c r="E153" s="5"/>
      <c r="F153" s="6"/>
      <c r="G153" s="7"/>
      <c r="H153" s="7"/>
      <c r="I153" s="13"/>
    </row>
    <row r="154" spans="1:9" s="2" customFormat="1" x14ac:dyDescent="0.25">
      <c r="A154" s="75"/>
      <c r="B154" s="78"/>
      <c r="C154" s="5" t="s">
        <v>5</v>
      </c>
      <c r="D154" s="5"/>
      <c r="E154" s="5"/>
      <c r="F154" s="6"/>
      <c r="G154" s="7"/>
      <c r="H154" s="7"/>
      <c r="I154" s="13"/>
    </row>
    <row r="155" spans="1:9" s="2" customFormat="1" x14ac:dyDescent="0.25">
      <c r="A155" s="75"/>
      <c r="B155" s="78"/>
      <c r="C155" s="5" t="s">
        <v>6</v>
      </c>
      <c r="D155" s="5"/>
      <c r="E155" s="5"/>
      <c r="F155" s="6"/>
      <c r="G155" s="7"/>
      <c r="H155" s="7"/>
      <c r="I155" s="13"/>
    </row>
    <row r="156" spans="1:9" s="2" customFormat="1" ht="15.75" thickBot="1" x14ac:dyDescent="0.3">
      <c r="A156" s="76"/>
      <c r="B156" s="79"/>
      <c r="C156" s="14" t="s">
        <v>7</v>
      </c>
      <c r="D156" s="14"/>
      <c r="E156" s="14"/>
      <c r="F156" s="15"/>
      <c r="G156" s="16"/>
      <c r="H156" s="16"/>
      <c r="I156" s="17"/>
    </row>
    <row r="157" spans="1:9" s="2" customFormat="1" x14ac:dyDescent="0.25">
      <c r="A157" s="74">
        <v>19</v>
      </c>
      <c r="B157" s="77" t="s">
        <v>51</v>
      </c>
      <c r="C157" s="9" t="s">
        <v>18</v>
      </c>
      <c r="D157" s="9"/>
      <c r="E157" s="9"/>
      <c r="F157" s="10"/>
      <c r="G157" s="11"/>
      <c r="H157" s="11"/>
      <c r="I157" s="12"/>
    </row>
    <row r="158" spans="1:9" s="2" customFormat="1" x14ac:dyDescent="0.25">
      <c r="A158" s="75"/>
      <c r="B158" s="78"/>
      <c r="C158" s="8" t="s">
        <v>11</v>
      </c>
      <c r="D158" s="8"/>
      <c r="E158" s="8"/>
      <c r="F158" s="6"/>
      <c r="G158" s="7"/>
      <c r="H158" s="7"/>
      <c r="I158" s="13"/>
    </row>
    <row r="159" spans="1:9" s="2" customFormat="1" x14ac:dyDescent="0.25">
      <c r="A159" s="75"/>
      <c r="B159" s="78"/>
      <c r="C159" s="5" t="s">
        <v>4</v>
      </c>
      <c r="D159" s="5"/>
      <c r="E159" s="5"/>
      <c r="F159" s="6"/>
      <c r="G159" s="7"/>
      <c r="H159" s="7"/>
      <c r="I159" s="13"/>
    </row>
    <row r="160" spans="1:9" s="2" customFormat="1" x14ac:dyDescent="0.25">
      <c r="A160" s="75"/>
      <c r="B160" s="78"/>
      <c r="C160" s="5" t="s">
        <v>5</v>
      </c>
      <c r="D160" s="5"/>
      <c r="E160" s="5"/>
      <c r="F160" s="6"/>
      <c r="G160" s="7"/>
      <c r="H160" s="7"/>
      <c r="I160" s="13"/>
    </row>
    <row r="161" spans="1:9" s="2" customFormat="1" x14ac:dyDescent="0.25">
      <c r="A161" s="75"/>
      <c r="B161" s="78"/>
      <c r="C161" s="5" t="s">
        <v>6</v>
      </c>
      <c r="D161" s="5"/>
      <c r="E161" s="5"/>
      <c r="F161" s="6"/>
      <c r="G161" s="7"/>
      <c r="H161" s="7"/>
      <c r="I161" s="13"/>
    </row>
    <row r="162" spans="1:9" s="2" customFormat="1" ht="15.75" thickBot="1" x14ac:dyDescent="0.3">
      <c r="A162" s="76"/>
      <c r="B162" s="79"/>
      <c r="C162" s="14" t="s">
        <v>7</v>
      </c>
      <c r="D162" s="14"/>
      <c r="E162" s="14"/>
      <c r="F162" s="15"/>
      <c r="G162" s="16"/>
      <c r="H162" s="16"/>
      <c r="I162" s="17"/>
    </row>
    <row r="163" spans="1:9" s="2" customFormat="1" x14ac:dyDescent="0.25">
      <c r="A163" s="74">
        <v>20</v>
      </c>
      <c r="B163" s="77" t="s">
        <v>52</v>
      </c>
      <c r="C163" s="9" t="s">
        <v>18</v>
      </c>
      <c r="D163" s="9"/>
      <c r="E163" s="9"/>
      <c r="F163" s="10"/>
      <c r="G163" s="11"/>
      <c r="H163" s="11"/>
      <c r="I163" s="12"/>
    </row>
    <row r="164" spans="1:9" s="2" customFormat="1" x14ac:dyDescent="0.25">
      <c r="A164" s="75"/>
      <c r="B164" s="78"/>
      <c r="C164" s="8" t="s">
        <v>11</v>
      </c>
      <c r="D164" s="8"/>
      <c r="E164" s="8"/>
      <c r="F164" s="6"/>
      <c r="G164" s="7"/>
      <c r="H164" s="7"/>
      <c r="I164" s="13"/>
    </row>
    <row r="165" spans="1:9" s="2" customFormat="1" x14ac:dyDescent="0.25">
      <c r="A165" s="75"/>
      <c r="B165" s="78"/>
      <c r="C165" s="5" t="s">
        <v>4</v>
      </c>
      <c r="D165" s="5"/>
      <c r="E165" s="5"/>
      <c r="F165" s="6"/>
      <c r="G165" s="7"/>
      <c r="H165" s="7"/>
      <c r="I165" s="13"/>
    </row>
    <row r="166" spans="1:9" s="2" customFormat="1" x14ac:dyDescent="0.25">
      <c r="A166" s="75"/>
      <c r="B166" s="78"/>
      <c r="C166" s="5" t="s">
        <v>5</v>
      </c>
      <c r="D166" s="5"/>
      <c r="E166" s="5"/>
      <c r="F166" s="6"/>
      <c r="G166" s="7"/>
      <c r="H166" s="7"/>
      <c r="I166" s="13"/>
    </row>
    <row r="167" spans="1:9" s="2" customFormat="1" x14ac:dyDescent="0.25">
      <c r="A167" s="75"/>
      <c r="B167" s="78"/>
      <c r="C167" s="5" t="s">
        <v>6</v>
      </c>
      <c r="D167" s="5"/>
      <c r="E167" s="5"/>
      <c r="F167" s="6"/>
      <c r="G167" s="7"/>
      <c r="H167" s="7"/>
      <c r="I167" s="13"/>
    </row>
    <row r="168" spans="1:9" s="2" customFormat="1" ht="15.75" thickBot="1" x14ac:dyDescent="0.3">
      <c r="A168" s="76"/>
      <c r="B168" s="79"/>
      <c r="C168" s="14" t="s">
        <v>7</v>
      </c>
      <c r="D168" s="14"/>
      <c r="E168" s="14"/>
      <c r="F168" s="15"/>
      <c r="G168" s="16"/>
      <c r="H168" s="16"/>
      <c r="I168" s="17"/>
    </row>
    <row r="169" spans="1:9" s="2" customFormat="1" x14ac:dyDescent="0.25">
      <c r="A169" s="74">
        <v>21</v>
      </c>
      <c r="B169" s="77" t="s">
        <v>53</v>
      </c>
      <c r="C169" s="9" t="s">
        <v>18</v>
      </c>
      <c r="D169" s="9"/>
      <c r="E169" s="9"/>
      <c r="F169" s="10"/>
      <c r="G169" s="11"/>
      <c r="H169" s="11"/>
      <c r="I169" s="12"/>
    </row>
    <row r="170" spans="1:9" s="2" customFormat="1" x14ac:dyDescent="0.25">
      <c r="A170" s="75"/>
      <c r="B170" s="78"/>
      <c r="C170" s="8" t="s">
        <v>11</v>
      </c>
      <c r="D170" s="8"/>
      <c r="E170" s="8"/>
      <c r="F170" s="6"/>
      <c r="G170" s="7"/>
      <c r="H170" s="7"/>
      <c r="I170" s="13"/>
    </row>
    <row r="171" spans="1:9" s="2" customFormat="1" x14ac:dyDescent="0.25">
      <c r="A171" s="75"/>
      <c r="B171" s="78"/>
      <c r="C171" s="5" t="s">
        <v>4</v>
      </c>
      <c r="D171" s="5"/>
      <c r="E171" s="5"/>
      <c r="F171" s="6"/>
      <c r="G171" s="7"/>
      <c r="H171" s="7"/>
      <c r="I171" s="13"/>
    </row>
    <row r="172" spans="1:9" s="2" customFormat="1" x14ac:dyDescent="0.25">
      <c r="A172" s="75"/>
      <c r="B172" s="78"/>
      <c r="C172" s="5" t="s">
        <v>5</v>
      </c>
      <c r="D172" s="5"/>
      <c r="E172" s="5"/>
      <c r="F172" s="6"/>
      <c r="G172" s="7"/>
      <c r="H172" s="7"/>
      <c r="I172" s="13"/>
    </row>
    <row r="173" spans="1:9" s="2" customFormat="1" x14ac:dyDescent="0.25">
      <c r="A173" s="75"/>
      <c r="B173" s="78"/>
      <c r="C173" s="5" t="s">
        <v>6</v>
      </c>
      <c r="D173" s="5"/>
      <c r="E173" s="5"/>
      <c r="F173" s="6"/>
      <c r="G173" s="7"/>
      <c r="H173" s="7"/>
      <c r="I173" s="13"/>
    </row>
    <row r="174" spans="1:9" s="2" customFormat="1" ht="15.75" thickBot="1" x14ac:dyDescent="0.3">
      <c r="A174" s="76"/>
      <c r="B174" s="79"/>
      <c r="C174" s="14" t="s">
        <v>7</v>
      </c>
      <c r="D174" s="14"/>
      <c r="E174" s="14"/>
      <c r="F174" s="15"/>
      <c r="G174" s="16"/>
      <c r="H174" s="16"/>
      <c r="I174" s="17"/>
    </row>
    <row r="175" spans="1:9" s="2" customFormat="1" x14ac:dyDescent="0.25">
      <c r="A175" s="74">
        <v>22</v>
      </c>
      <c r="B175" s="77" t="s">
        <v>54</v>
      </c>
      <c r="C175" s="9" t="s">
        <v>18</v>
      </c>
      <c r="D175" s="9"/>
      <c r="E175" s="9"/>
      <c r="F175" s="10"/>
      <c r="G175" s="11"/>
      <c r="H175" s="11"/>
      <c r="I175" s="12"/>
    </row>
    <row r="176" spans="1:9" s="2" customFormat="1" x14ac:dyDescent="0.25">
      <c r="A176" s="75"/>
      <c r="B176" s="78"/>
      <c r="C176" s="8" t="s">
        <v>11</v>
      </c>
      <c r="D176" s="8"/>
      <c r="E176" s="8"/>
      <c r="F176" s="6"/>
      <c r="G176" s="7"/>
      <c r="H176" s="7"/>
      <c r="I176" s="13"/>
    </row>
    <row r="177" spans="1:9" s="2" customFormat="1" x14ac:dyDescent="0.25">
      <c r="A177" s="75"/>
      <c r="B177" s="78"/>
      <c r="C177" s="5" t="s">
        <v>4</v>
      </c>
      <c r="D177" s="5"/>
      <c r="E177" s="5"/>
      <c r="F177" s="6"/>
      <c r="G177" s="7"/>
      <c r="H177" s="7"/>
      <c r="I177" s="13"/>
    </row>
    <row r="178" spans="1:9" s="2" customFormat="1" x14ac:dyDescent="0.25">
      <c r="A178" s="75"/>
      <c r="B178" s="78"/>
      <c r="C178" s="5" t="s">
        <v>5</v>
      </c>
      <c r="D178" s="5"/>
      <c r="E178" s="5"/>
      <c r="F178" s="6"/>
      <c r="G178" s="7"/>
      <c r="H178" s="7"/>
      <c r="I178" s="13"/>
    </row>
    <row r="179" spans="1:9" s="2" customFormat="1" x14ac:dyDescent="0.25">
      <c r="A179" s="75"/>
      <c r="B179" s="78"/>
      <c r="C179" s="5" t="s">
        <v>6</v>
      </c>
      <c r="D179" s="5"/>
      <c r="E179" s="5"/>
      <c r="F179" s="6"/>
      <c r="G179" s="7"/>
      <c r="H179" s="7"/>
      <c r="I179" s="13"/>
    </row>
    <row r="180" spans="1:9" s="2" customFormat="1" ht="15.75" thickBot="1" x14ac:dyDescent="0.3">
      <c r="A180" s="76"/>
      <c r="B180" s="79"/>
      <c r="C180" s="14" t="s">
        <v>7</v>
      </c>
      <c r="D180" s="14"/>
      <c r="E180" s="14"/>
      <c r="F180" s="15"/>
      <c r="G180" s="16"/>
      <c r="H180" s="16"/>
      <c r="I180" s="17"/>
    </row>
    <row r="181" spans="1:9" s="2" customFormat="1" x14ac:dyDescent="0.25">
      <c r="A181" s="74">
        <v>23</v>
      </c>
      <c r="B181" s="77" t="s">
        <v>55</v>
      </c>
      <c r="C181" s="9" t="s">
        <v>18</v>
      </c>
      <c r="D181" s="9"/>
      <c r="E181" s="9"/>
      <c r="F181" s="10"/>
      <c r="G181" s="11"/>
      <c r="H181" s="11"/>
      <c r="I181" s="12"/>
    </row>
    <row r="182" spans="1:9" s="2" customFormat="1" x14ac:dyDescent="0.25">
      <c r="A182" s="75"/>
      <c r="B182" s="78"/>
      <c r="C182" s="8" t="s">
        <v>11</v>
      </c>
      <c r="D182" s="8"/>
      <c r="E182" s="8"/>
      <c r="F182" s="6"/>
      <c r="G182" s="7"/>
      <c r="H182" s="7"/>
      <c r="I182" s="13"/>
    </row>
    <row r="183" spans="1:9" s="2" customFormat="1" x14ac:dyDescent="0.25">
      <c r="A183" s="75"/>
      <c r="B183" s="78"/>
      <c r="C183" s="5" t="s">
        <v>4</v>
      </c>
      <c r="D183" s="5"/>
      <c r="E183" s="5"/>
      <c r="F183" s="6"/>
      <c r="G183" s="7"/>
      <c r="H183" s="7"/>
      <c r="I183" s="13"/>
    </row>
    <row r="184" spans="1:9" s="2" customFormat="1" x14ac:dyDescent="0.25">
      <c r="A184" s="75"/>
      <c r="B184" s="78"/>
      <c r="C184" s="5" t="s">
        <v>5</v>
      </c>
      <c r="D184" s="5"/>
      <c r="E184" s="5"/>
      <c r="F184" s="6"/>
      <c r="G184" s="7"/>
      <c r="H184" s="7"/>
      <c r="I184" s="13"/>
    </row>
    <row r="185" spans="1:9" s="2" customFormat="1" x14ac:dyDescent="0.25">
      <c r="A185" s="75"/>
      <c r="B185" s="78"/>
      <c r="C185" s="5" t="s">
        <v>6</v>
      </c>
      <c r="D185" s="5"/>
      <c r="E185" s="5"/>
      <c r="F185" s="6"/>
      <c r="G185" s="7"/>
      <c r="H185" s="7"/>
      <c r="I185" s="13"/>
    </row>
    <row r="186" spans="1:9" s="2" customFormat="1" ht="15.75" thickBot="1" x14ac:dyDescent="0.3">
      <c r="A186" s="76"/>
      <c r="B186" s="79"/>
      <c r="C186" s="14" t="s">
        <v>7</v>
      </c>
      <c r="D186" s="14"/>
      <c r="E186" s="14"/>
      <c r="F186" s="15"/>
      <c r="G186" s="16"/>
      <c r="H186" s="16"/>
      <c r="I186" s="17"/>
    </row>
    <row r="187" spans="1:9" s="2" customFormat="1" x14ac:dyDescent="0.25">
      <c r="A187" s="74">
        <v>24</v>
      </c>
      <c r="B187" s="77" t="s">
        <v>56</v>
      </c>
      <c r="C187" s="9" t="s">
        <v>18</v>
      </c>
      <c r="D187" s="9"/>
      <c r="E187" s="9"/>
      <c r="F187" s="10"/>
      <c r="G187" s="11"/>
      <c r="H187" s="11"/>
      <c r="I187" s="12"/>
    </row>
    <row r="188" spans="1:9" s="2" customFormat="1" x14ac:dyDescent="0.25">
      <c r="A188" s="75"/>
      <c r="B188" s="78"/>
      <c r="C188" s="8" t="s">
        <v>11</v>
      </c>
      <c r="D188" s="8"/>
      <c r="E188" s="8"/>
      <c r="F188" s="6"/>
      <c r="G188" s="7"/>
      <c r="H188" s="7"/>
      <c r="I188" s="13"/>
    </row>
    <row r="189" spans="1:9" s="2" customFormat="1" x14ac:dyDescent="0.25">
      <c r="A189" s="75"/>
      <c r="B189" s="78"/>
      <c r="C189" s="5" t="s">
        <v>4</v>
      </c>
      <c r="D189" s="5"/>
      <c r="E189" s="5"/>
      <c r="F189" s="6"/>
      <c r="G189" s="7"/>
      <c r="H189" s="7"/>
      <c r="I189" s="13"/>
    </row>
    <row r="190" spans="1:9" s="2" customFormat="1" x14ac:dyDescent="0.25">
      <c r="A190" s="75"/>
      <c r="B190" s="78"/>
      <c r="C190" s="5" t="s">
        <v>5</v>
      </c>
      <c r="D190" s="5"/>
      <c r="E190" s="5"/>
      <c r="F190" s="6"/>
      <c r="G190" s="7"/>
      <c r="H190" s="7"/>
      <c r="I190" s="13"/>
    </row>
    <row r="191" spans="1:9" s="2" customFormat="1" x14ac:dyDescent="0.25">
      <c r="A191" s="75"/>
      <c r="B191" s="78"/>
      <c r="C191" s="5" t="s">
        <v>6</v>
      </c>
      <c r="D191" s="5"/>
      <c r="E191" s="5"/>
      <c r="F191" s="6"/>
      <c r="G191" s="7"/>
      <c r="H191" s="7"/>
      <c r="I191" s="13"/>
    </row>
    <row r="192" spans="1:9" s="2" customFormat="1" ht="15.75" thickBot="1" x14ac:dyDescent="0.3">
      <c r="A192" s="76"/>
      <c r="B192" s="79"/>
      <c r="C192" s="14" t="s">
        <v>7</v>
      </c>
      <c r="D192" s="14"/>
      <c r="E192" s="14"/>
      <c r="F192" s="15"/>
      <c r="G192" s="16"/>
      <c r="H192" s="16"/>
      <c r="I192" s="17"/>
    </row>
    <row r="193" spans="1:9" s="2" customFormat="1" x14ac:dyDescent="0.25">
      <c r="A193" s="74">
        <v>25</v>
      </c>
      <c r="B193" s="77" t="s">
        <v>57</v>
      </c>
      <c r="C193" s="9" t="s">
        <v>18</v>
      </c>
      <c r="D193" s="9"/>
      <c r="E193" s="9"/>
      <c r="F193" s="10"/>
      <c r="G193" s="11"/>
      <c r="H193" s="11"/>
      <c r="I193" s="12"/>
    </row>
    <row r="194" spans="1:9" s="2" customFormat="1" x14ac:dyDescent="0.25">
      <c r="A194" s="75"/>
      <c r="B194" s="78"/>
      <c r="C194" s="8" t="s">
        <v>11</v>
      </c>
      <c r="D194" s="8"/>
      <c r="E194" s="8"/>
      <c r="F194" s="6"/>
      <c r="G194" s="7"/>
      <c r="H194" s="7"/>
      <c r="I194" s="13"/>
    </row>
    <row r="195" spans="1:9" s="2" customFormat="1" x14ac:dyDescent="0.25">
      <c r="A195" s="75"/>
      <c r="B195" s="78"/>
      <c r="C195" s="5" t="s">
        <v>4</v>
      </c>
      <c r="D195" s="5"/>
      <c r="E195" s="5"/>
      <c r="F195" s="6"/>
      <c r="G195" s="7"/>
      <c r="H195" s="7"/>
      <c r="I195" s="13"/>
    </row>
    <row r="196" spans="1:9" s="2" customFormat="1" x14ac:dyDescent="0.25">
      <c r="A196" s="75"/>
      <c r="B196" s="78"/>
      <c r="C196" s="5" t="s">
        <v>5</v>
      </c>
      <c r="D196" s="5"/>
      <c r="E196" s="5"/>
      <c r="F196" s="6"/>
      <c r="G196" s="7"/>
      <c r="H196" s="7"/>
      <c r="I196" s="13"/>
    </row>
    <row r="197" spans="1:9" s="2" customFormat="1" x14ac:dyDescent="0.25">
      <c r="A197" s="75"/>
      <c r="B197" s="78"/>
      <c r="C197" s="5" t="s">
        <v>6</v>
      </c>
      <c r="D197" s="5"/>
      <c r="E197" s="5"/>
      <c r="F197" s="6"/>
      <c r="G197" s="7"/>
      <c r="H197" s="7"/>
      <c r="I197" s="13"/>
    </row>
    <row r="198" spans="1:9" s="2" customFormat="1" ht="15.75" thickBot="1" x14ac:dyDescent="0.3">
      <c r="A198" s="76"/>
      <c r="B198" s="79"/>
      <c r="C198" s="14" t="s">
        <v>7</v>
      </c>
      <c r="D198" s="14"/>
      <c r="E198" s="14"/>
      <c r="F198" s="15"/>
      <c r="G198" s="16"/>
      <c r="H198" s="16"/>
      <c r="I198" s="17"/>
    </row>
    <row r="199" spans="1:9" s="2" customFormat="1" x14ac:dyDescent="0.25">
      <c r="A199" s="74">
        <v>26</v>
      </c>
      <c r="B199" s="77" t="s">
        <v>58</v>
      </c>
      <c r="C199" s="9" t="s">
        <v>18</v>
      </c>
      <c r="D199" s="9"/>
      <c r="E199" s="9"/>
      <c r="F199" s="10"/>
      <c r="G199" s="11"/>
      <c r="H199" s="11"/>
      <c r="I199" s="12"/>
    </row>
    <row r="200" spans="1:9" s="2" customFormat="1" x14ac:dyDescent="0.25">
      <c r="A200" s="75"/>
      <c r="B200" s="78"/>
      <c r="C200" s="8" t="s">
        <v>11</v>
      </c>
      <c r="D200" s="8"/>
      <c r="E200" s="8"/>
      <c r="F200" s="6"/>
      <c r="G200" s="7"/>
      <c r="H200" s="7"/>
      <c r="I200" s="13"/>
    </row>
    <row r="201" spans="1:9" s="2" customFormat="1" x14ac:dyDescent="0.25">
      <c r="A201" s="75"/>
      <c r="B201" s="78"/>
      <c r="C201" s="5" t="s">
        <v>4</v>
      </c>
      <c r="D201" s="5"/>
      <c r="E201" s="5"/>
      <c r="F201" s="6"/>
      <c r="G201" s="7"/>
      <c r="H201" s="7"/>
      <c r="I201" s="13"/>
    </row>
    <row r="202" spans="1:9" s="2" customFormat="1" x14ac:dyDescent="0.25">
      <c r="A202" s="75"/>
      <c r="B202" s="78"/>
      <c r="C202" s="5" t="s">
        <v>5</v>
      </c>
      <c r="D202" s="5"/>
      <c r="E202" s="5"/>
      <c r="F202" s="6"/>
      <c r="G202" s="7"/>
      <c r="H202" s="7"/>
      <c r="I202" s="13"/>
    </row>
    <row r="203" spans="1:9" s="2" customFormat="1" x14ac:dyDescent="0.25">
      <c r="A203" s="75"/>
      <c r="B203" s="78"/>
      <c r="C203" s="5" t="s">
        <v>6</v>
      </c>
      <c r="D203" s="5"/>
      <c r="E203" s="5"/>
      <c r="F203" s="6"/>
      <c r="G203" s="7"/>
      <c r="H203" s="7"/>
      <c r="I203" s="13"/>
    </row>
    <row r="204" spans="1:9" s="2" customFormat="1" ht="15.75" thickBot="1" x14ac:dyDescent="0.3">
      <c r="A204" s="76"/>
      <c r="B204" s="79"/>
      <c r="C204" s="14" t="s">
        <v>7</v>
      </c>
      <c r="D204" s="14"/>
      <c r="E204" s="14"/>
      <c r="F204" s="15"/>
      <c r="G204" s="16"/>
      <c r="H204" s="16"/>
      <c r="I204" s="17"/>
    </row>
    <row r="205" spans="1:9" s="2" customFormat="1" x14ac:dyDescent="0.25">
      <c r="A205" s="74">
        <v>27</v>
      </c>
      <c r="B205" s="77" t="s">
        <v>59</v>
      </c>
      <c r="C205" s="9" t="s">
        <v>18</v>
      </c>
      <c r="D205" s="9"/>
      <c r="E205" s="9"/>
      <c r="F205" s="10"/>
      <c r="G205" s="11"/>
      <c r="H205" s="11"/>
      <c r="I205" s="12"/>
    </row>
    <row r="206" spans="1:9" s="2" customFormat="1" x14ac:dyDescent="0.25">
      <c r="A206" s="75"/>
      <c r="B206" s="78"/>
      <c r="C206" s="8" t="s">
        <v>11</v>
      </c>
      <c r="D206" s="8"/>
      <c r="E206" s="8"/>
      <c r="F206" s="6"/>
      <c r="G206" s="7"/>
      <c r="H206" s="7"/>
      <c r="I206" s="13"/>
    </row>
    <row r="207" spans="1:9" s="2" customFormat="1" x14ac:dyDescent="0.25">
      <c r="A207" s="75"/>
      <c r="B207" s="78"/>
      <c r="C207" s="5" t="s">
        <v>4</v>
      </c>
      <c r="D207" s="5"/>
      <c r="E207" s="5"/>
      <c r="F207" s="6"/>
      <c r="G207" s="7"/>
      <c r="H207" s="7"/>
      <c r="I207" s="13"/>
    </row>
    <row r="208" spans="1:9" s="2" customFormat="1" x14ac:dyDescent="0.25">
      <c r="A208" s="75"/>
      <c r="B208" s="78"/>
      <c r="C208" s="5" t="s">
        <v>5</v>
      </c>
      <c r="D208" s="5"/>
      <c r="E208" s="5"/>
      <c r="F208" s="6"/>
      <c r="G208" s="7"/>
      <c r="H208" s="7"/>
      <c r="I208" s="13"/>
    </row>
    <row r="209" spans="1:9" s="2" customFormat="1" x14ac:dyDescent="0.25">
      <c r="A209" s="75"/>
      <c r="B209" s="78"/>
      <c r="C209" s="5" t="s">
        <v>6</v>
      </c>
      <c r="D209" s="5"/>
      <c r="E209" s="5"/>
      <c r="F209" s="6"/>
      <c r="G209" s="7"/>
      <c r="H209" s="7"/>
      <c r="I209" s="13"/>
    </row>
    <row r="210" spans="1:9" s="2" customFormat="1" ht="15.75" thickBot="1" x14ac:dyDescent="0.3">
      <c r="A210" s="76"/>
      <c r="B210" s="79"/>
      <c r="C210" s="14" t="s">
        <v>7</v>
      </c>
      <c r="D210" s="14"/>
      <c r="E210" s="14"/>
      <c r="F210" s="15"/>
      <c r="G210" s="16"/>
      <c r="H210" s="16"/>
      <c r="I210" s="17"/>
    </row>
    <row r="211" spans="1:9" s="2" customFormat="1" x14ac:dyDescent="0.25">
      <c r="A211" s="74">
        <v>28</v>
      </c>
      <c r="B211" s="77" t="s">
        <v>60</v>
      </c>
      <c r="C211" s="9" t="s">
        <v>18</v>
      </c>
      <c r="D211" s="9"/>
      <c r="E211" s="9"/>
      <c r="F211" s="10"/>
      <c r="G211" s="11"/>
      <c r="H211" s="11"/>
      <c r="I211" s="12"/>
    </row>
    <row r="212" spans="1:9" s="2" customFormat="1" x14ac:dyDescent="0.25">
      <c r="A212" s="75"/>
      <c r="B212" s="78"/>
      <c r="C212" s="8" t="s">
        <v>11</v>
      </c>
      <c r="D212" s="8"/>
      <c r="E212" s="8"/>
      <c r="F212" s="6"/>
      <c r="G212" s="7"/>
      <c r="H212" s="7"/>
      <c r="I212" s="13"/>
    </row>
    <row r="213" spans="1:9" s="2" customFormat="1" x14ac:dyDescent="0.25">
      <c r="A213" s="75"/>
      <c r="B213" s="78"/>
      <c r="C213" s="5" t="s">
        <v>4</v>
      </c>
      <c r="D213" s="5"/>
      <c r="E213" s="5"/>
      <c r="F213" s="6"/>
      <c r="G213" s="7"/>
      <c r="H213" s="7"/>
      <c r="I213" s="13"/>
    </row>
    <row r="214" spans="1:9" s="2" customFormat="1" x14ac:dyDescent="0.25">
      <c r="A214" s="75"/>
      <c r="B214" s="78"/>
      <c r="C214" s="5" t="s">
        <v>5</v>
      </c>
      <c r="D214" s="5"/>
      <c r="E214" s="5"/>
      <c r="F214" s="6"/>
      <c r="G214" s="7"/>
      <c r="H214" s="7"/>
      <c r="I214" s="13"/>
    </row>
    <row r="215" spans="1:9" s="2" customFormat="1" x14ac:dyDescent="0.25">
      <c r="A215" s="75"/>
      <c r="B215" s="78"/>
      <c r="C215" s="5" t="s">
        <v>6</v>
      </c>
      <c r="D215" s="5"/>
      <c r="E215" s="5"/>
      <c r="F215" s="6"/>
      <c r="G215" s="7"/>
      <c r="H215" s="7"/>
      <c r="I215" s="13"/>
    </row>
    <row r="216" spans="1:9" s="2" customFormat="1" ht="15.75" thickBot="1" x14ac:dyDescent="0.3">
      <c r="A216" s="76"/>
      <c r="B216" s="79"/>
      <c r="C216" s="14" t="s">
        <v>7</v>
      </c>
      <c r="D216" s="14"/>
      <c r="E216" s="14"/>
      <c r="F216" s="15"/>
      <c r="G216" s="16"/>
      <c r="H216" s="16"/>
      <c r="I216" s="17"/>
    </row>
    <row r="217" spans="1:9" s="2" customFormat="1" x14ac:dyDescent="0.25">
      <c r="A217" s="74">
        <v>29</v>
      </c>
      <c r="B217" s="77" t="s">
        <v>61</v>
      </c>
      <c r="C217" s="9" t="s">
        <v>18</v>
      </c>
      <c r="D217" s="9"/>
      <c r="E217" s="9"/>
      <c r="F217" s="10"/>
      <c r="G217" s="11"/>
      <c r="H217" s="11"/>
      <c r="I217" s="12"/>
    </row>
    <row r="218" spans="1:9" s="2" customFormat="1" x14ac:dyDescent="0.25">
      <c r="A218" s="75"/>
      <c r="B218" s="78"/>
      <c r="C218" s="8" t="s">
        <v>11</v>
      </c>
      <c r="D218" s="8"/>
      <c r="E218" s="8"/>
      <c r="F218" s="6"/>
      <c r="G218" s="7"/>
      <c r="H218" s="7"/>
      <c r="I218" s="13"/>
    </row>
    <row r="219" spans="1:9" s="2" customFormat="1" x14ac:dyDescent="0.25">
      <c r="A219" s="75"/>
      <c r="B219" s="78"/>
      <c r="C219" s="5" t="s">
        <v>4</v>
      </c>
      <c r="D219" s="5"/>
      <c r="E219" s="5"/>
      <c r="F219" s="6"/>
      <c r="G219" s="7"/>
      <c r="H219" s="7"/>
      <c r="I219" s="13"/>
    </row>
    <row r="220" spans="1:9" s="2" customFormat="1" x14ac:dyDescent="0.25">
      <c r="A220" s="75"/>
      <c r="B220" s="78"/>
      <c r="C220" s="5" t="s">
        <v>5</v>
      </c>
      <c r="D220" s="5"/>
      <c r="E220" s="5"/>
      <c r="F220" s="6"/>
      <c r="G220" s="7"/>
      <c r="H220" s="7"/>
      <c r="I220" s="13"/>
    </row>
    <row r="221" spans="1:9" s="2" customFormat="1" x14ac:dyDescent="0.25">
      <c r="A221" s="75"/>
      <c r="B221" s="78"/>
      <c r="C221" s="5" t="s">
        <v>6</v>
      </c>
      <c r="D221" s="5"/>
      <c r="E221" s="5"/>
      <c r="F221" s="6"/>
      <c r="G221" s="7"/>
      <c r="H221" s="7"/>
      <c r="I221" s="13"/>
    </row>
    <row r="222" spans="1:9" s="2" customFormat="1" ht="15.75" thickBot="1" x14ac:dyDescent="0.3">
      <c r="A222" s="76"/>
      <c r="B222" s="79"/>
      <c r="C222" s="14" t="s">
        <v>7</v>
      </c>
      <c r="D222" s="14"/>
      <c r="E222" s="14"/>
      <c r="F222" s="15"/>
      <c r="G222" s="16"/>
      <c r="H222" s="16"/>
      <c r="I222" s="17"/>
    </row>
    <row r="223" spans="1:9" s="2" customFormat="1" x14ac:dyDescent="0.25">
      <c r="A223" s="74">
        <v>30</v>
      </c>
      <c r="B223" s="77" t="s">
        <v>62</v>
      </c>
      <c r="C223" s="9" t="s">
        <v>18</v>
      </c>
      <c r="D223" s="9"/>
      <c r="E223" s="9"/>
      <c r="F223" s="10"/>
      <c r="G223" s="11"/>
      <c r="H223" s="11"/>
      <c r="I223" s="12"/>
    </row>
    <row r="224" spans="1:9" s="2" customFormat="1" x14ac:dyDescent="0.25">
      <c r="A224" s="75"/>
      <c r="B224" s="78"/>
      <c r="C224" s="8" t="s">
        <v>11</v>
      </c>
      <c r="D224" s="8"/>
      <c r="E224" s="8"/>
      <c r="F224" s="6"/>
      <c r="G224" s="7"/>
      <c r="H224" s="7"/>
      <c r="I224" s="13"/>
    </row>
    <row r="225" spans="1:9" s="2" customFormat="1" x14ac:dyDescent="0.25">
      <c r="A225" s="75"/>
      <c r="B225" s="78"/>
      <c r="C225" s="5" t="s">
        <v>4</v>
      </c>
      <c r="D225" s="5"/>
      <c r="E225" s="5"/>
      <c r="F225" s="6"/>
      <c r="G225" s="7"/>
      <c r="H225" s="7"/>
      <c r="I225" s="13"/>
    </row>
    <row r="226" spans="1:9" s="2" customFormat="1" x14ac:dyDescent="0.25">
      <c r="A226" s="75"/>
      <c r="B226" s="78"/>
      <c r="C226" s="5" t="s">
        <v>5</v>
      </c>
      <c r="D226" s="5"/>
      <c r="E226" s="5"/>
      <c r="F226" s="6"/>
      <c r="G226" s="7"/>
      <c r="H226" s="7"/>
      <c r="I226" s="13"/>
    </row>
    <row r="227" spans="1:9" s="2" customFormat="1" x14ac:dyDescent="0.25">
      <c r="A227" s="75"/>
      <c r="B227" s="78"/>
      <c r="C227" s="5" t="s">
        <v>6</v>
      </c>
      <c r="D227" s="5"/>
      <c r="E227" s="5"/>
      <c r="F227" s="6"/>
      <c r="G227" s="7"/>
      <c r="H227" s="7"/>
      <c r="I227" s="13"/>
    </row>
    <row r="228" spans="1:9" s="2" customFormat="1" ht="15.75" thickBot="1" x14ac:dyDescent="0.3">
      <c r="A228" s="76"/>
      <c r="B228" s="79"/>
      <c r="C228" s="14" t="s">
        <v>7</v>
      </c>
      <c r="D228" s="14"/>
      <c r="E228" s="14"/>
      <c r="F228" s="15"/>
      <c r="G228" s="16"/>
      <c r="H228" s="16"/>
      <c r="I228" s="17"/>
    </row>
    <row r="229" spans="1:9" s="2" customFormat="1" x14ac:dyDescent="0.25">
      <c r="A229" s="74">
        <v>31</v>
      </c>
      <c r="B229" s="77" t="s">
        <v>63</v>
      </c>
      <c r="C229" s="9" t="s">
        <v>18</v>
      </c>
      <c r="D229" s="9"/>
      <c r="E229" s="9"/>
      <c r="F229" s="10"/>
      <c r="G229" s="11"/>
      <c r="H229" s="11"/>
      <c r="I229" s="12"/>
    </row>
    <row r="230" spans="1:9" s="2" customFormat="1" x14ac:dyDescent="0.25">
      <c r="A230" s="75"/>
      <c r="B230" s="78"/>
      <c r="C230" s="8" t="s">
        <v>11</v>
      </c>
      <c r="D230" s="8"/>
      <c r="E230" s="8"/>
      <c r="F230" s="6"/>
      <c r="G230" s="7"/>
      <c r="H230" s="7"/>
      <c r="I230" s="13"/>
    </row>
    <row r="231" spans="1:9" s="2" customFormat="1" x14ac:dyDescent="0.25">
      <c r="A231" s="75"/>
      <c r="B231" s="78"/>
      <c r="C231" s="5" t="s">
        <v>4</v>
      </c>
      <c r="D231" s="5"/>
      <c r="E231" s="5"/>
      <c r="F231" s="6"/>
      <c r="G231" s="7"/>
      <c r="H231" s="7"/>
      <c r="I231" s="13"/>
    </row>
    <row r="232" spans="1:9" s="2" customFormat="1" x14ac:dyDescent="0.25">
      <c r="A232" s="75"/>
      <c r="B232" s="78"/>
      <c r="C232" s="5" t="s">
        <v>5</v>
      </c>
      <c r="D232" s="5"/>
      <c r="E232" s="5"/>
      <c r="F232" s="6"/>
      <c r="G232" s="7"/>
      <c r="H232" s="7"/>
      <c r="I232" s="13"/>
    </row>
    <row r="233" spans="1:9" s="2" customFormat="1" x14ac:dyDescent="0.25">
      <c r="A233" s="75"/>
      <c r="B233" s="78"/>
      <c r="C233" s="5" t="s">
        <v>6</v>
      </c>
      <c r="D233" s="5"/>
      <c r="E233" s="5"/>
      <c r="F233" s="6"/>
      <c r="G233" s="7"/>
      <c r="H233" s="7"/>
      <c r="I233" s="13"/>
    </row>
    <row r="234" spans="1:9" s="2" customFormat="1" ht="15.75" thickBot="1" x14ac:dyDescent="0.3">
      <c r="A234" s="76"/>
      <c r="B234" s="79"/>
      <c r="C234" s="14" t="s">
        <v>7</v>
      </c>
      <c r="D234" s="14"/>
      <c r="E234" s="14"/>
      <c r="F234" s="15"/>
      <c r="G234" s="16"/>
      <c r="H234" s="16"/>
      <c r="I234" s="17"/>
    </row>
    <row r="235" spans="1:9" s="2" customFormat="1" x14ac:dyDescent="0.25">
      <c r="A235" s="74">
        <v>32</v>
      </c>
      <c r="B235" s="77" t="s">
        <v>64</v>
      </c>
      <c r="C235" s="9" t="s">
        <v>18</v>
      </c>
      <c r="D235" s="9"/>
      <c r="E235" s="9"/>
      <c r="F235" s="10"/>
      <c r="G235" s="11"/>
      <c r="H235" s="11"/>
      <c r="I235" s="12"/>
    </row>
    <row r="236" spans="1:9" s="2" customFormat="1" x14ac:dyDescent="0.25">
      <c r="A236" s="75"/>
      <c r="B236" s="78"/>
      <c r="C236" s="8" t="s">
        <v>11</v>
      </c>
      <c r="D236" s="8"/>
      <c r="E236" s="8"/>
      <c r="F236" s="6"/>
      <c r="G236" s="7"/>
      <c r="H236" s="7"/>
      <c r="I236" s="13"/>
    </row>
    <row r="237" spans="1:9" s="2" customFormat="1" x14ac:dyDescent="0.25">
      <c r="A237" s="75"/>
      <c r="B237" s="78"/>
      <c r="C237" s="5" t="s">
        <v>4</v>
      </c>
      <c r="D237" s="5"/>
      <c r="E237" s="5"/>
      <c r="F237" s="6"/>
      <c r="G237" s="7"/>
      <c r="H237" s="7"/>
      <c r="I237" s="13"/>
    </row>
    <row r="238" spans="1:9" s="2" customFormat="1" x14ac:dyDescent="0.25">
      <c r="A238" s="75"/>
      <c r="B238" s="78"/>
      <c r="C238" s="5" t="s">
        <v>5</v>
      </c>
      <c r="D238" s="5"/>
      <c r="E238" s="5"/>
      <c r="F238" s="6"/>
      <c r="G238" s="7"/>
      <c r="H238" s="7"/>
      <c r="I238" s="13"/>
    </row>
    <row r="239" spans="1:9" s="2" customFormat="1" x14ac:dyDescent="0.25">
      <c r="A239" s="75"/>
      <c r="B239" s="78"/>
      <c r="C239" s="5" t="s">
        <v>6</v>
      </c>
      <c r="D239" s="5"/>
      <c r="E239" s="5"/>
      <c r="F239" s="6"/>
      <c r="G239" s="7"/>
      <c r="H239" s="7"/>
      <c r="I239" s="13"/>
    </row>
    <row r="240" spans="1:9" s="2" customFormat="1" ht="15.75" thickBot="1" x14ac:dyDescent="0.3">
      <c r="A240" s="76"/>
      <c r="B240" s="79"/>
      <c r="C240" s="14" t="s">
        <v>7</v>
      </c>
      <c r="D240" s="14"/>
      <c r="E240" s="14"/>
      <c r="F240" s="15"/>
      <c r="G240" s="16"/>
      <c r="H240" s="16"/>
      <c r="I240" s="17"/>
    </row>
    <row r="241" spans="1:9" s="2" customFormat="1" x14ac:dyDescent="0.25">
      <c r="A241" s="74">
        <v>33</v>
      </c>
      <c r="B241" s="77" t="s">
        <v>65</v>
      </c>
      <c r="C241" s="9" t="s">
        <v>18</v>
      </c>
      <c r="D241" s="9"/>
      <c r="E241" s="9"/>
      <c r="F241" s="10"/>
      <c r="G241" s="11"/>
      <c r="H241" s="11"/>
      <c r="I241" s="12"/>
    </row>
    <row r="242" spans="1:9" s="2" customFormat="1" x14ac:dyDescent="0.25">
      <c r="A242" s="75"/>
      <c r="B242" s="78"/>
      <c r="C242" s="8" t="s">
        <v>11</v>
      </c>
      <c r="D242" s="8"/>
      <c r="E242" s="8"/>
      <c r="F242" s="6"/>
      <c r="G242" s="7"/>
      <c r="H242" s="7"/>
      <c r="I242" s="13"/>
    </row>
    <row r="243" spans="1:9" s="2" customFormat="1" x14ac:dyDescent="0.25">
      <c r="A243" s="75"/>
      <c r="B243" s="78"/>
      <c r="C243" s="5" t="s">
        <v>4</v>
      </c>
      <c r="D243" s="5"/>
      <c r="E243" s="5"/>
      <c r="F243" s="6"/>
      <c r="G243" s="7"/>
      <c r="H243" s="7"/>
      <c r="I243" s="13"/>
    </row>
    <row r="244" spans="1:9" s="2" customFormat="1" x14ac:dyDescent="0.25">
      <c r="A244" s="75"/>
      <c r="B244" s="78"/>
      <c r="C244" s="5" t="s">
        <v>5</v>
      </c>
      <c r="D244" s="5"/>
      <c r="E244" s="5"/>
      <c r="F244" s="6"/>
      <c r="G244" s="7"/>
      <c r="H244" s="7"/>
      <c r="I244" s="13"/>
    </row>
    <row r="245" spans="1:9" s="2" customFormat="1" x14ac:dyDescent="0.25">
      <c r="A245" s="75"/>
      <c r="B245" s="78"/>
      <c r="C245" s="5" t="s">
        <v>6</v>
      </c>
      <c r="D245" s="5"/>
      <c r="E245" s="5"/>
      <c r="F245" s="6"/>
      <c r="G245" s="7"/>
      <c r="H245" s="7"/>
      <c r="I245" s="13"/>
    </row>
    <row r="246" spans="1:9" s="2" customFormat="1" ht="15.75" thickBot="1" x14ac:dyDescent="0.3">
      <c r="A246" s="76"/>
      <c r="B246" s="79"/>
      <c r="C246" s="14" t="s">
        <v>7</v>
      </c>
      <c r="D246" s="14"/>
      <c r="E246" s="14"/>
      <c r="F246" s="15"/>
      <c r="G246" s="16"/>
      <c r="H246" s="16"/>
      <c r="I246" s="17"/>
    </row>
    <row r="247" spans="1:9" s="2" customFormat="1" x14ac:dyDescent="0.25">
      <c r="A247" s="74">
        <v>34</v>
      </c>
      <c r="B247" s="77" t="s">
        <v>66</v>
      </c>
      <c r="C247" s="9" t="s">
        <v>18</v>
      </c>
      <c r="D247" s="9"/>
      <c r="E247" s="9"/>
      <c r="F247" s="10"/>
      <c r="G247" s="11"/>
      <c r="H247" s="11"/>
      <c r="I247" s="12"/>
    </row>
    <row r="248" spans="1:9" s="2" customFormat="1" x14ac:dyDescent="0.25">
      <c r="A248" s="75"/>
      <c r="B248" s="78"/>
      <c r="C248" s="8" t="s">
        <v>11</v>
      </c>
      <c r="D248" s="8"/>
      <c r="E248" s="8"/>
      <c r="F248" s="6"/>
      <c r="G248" s="7"/>
      <c r="H248" s="7"/>
      <c r="I248" s="13"/>
    </row>
    <row r="249" spans="1:9" s="2" customFormat="1" x14ac:dyDescent="0.25">
      <c r="A249" s="75"/>
      <c r="B249" s="78"/>
      <c r="C249" s="5" t="s">
        <v>4</v>
      </c>
      <c r="D249" s="5"/>
      <c r="E249" s="5"/>
      <c r="F249" s="6"/>
      <c r="G249" s="7"/>
      <c r="H249" s="7"/>
      <c r="I249" s="13"/>
    </row>
    <row r="250" spans="1:9" s="2" customFormat="1" x14ac:dyDescent="0.25">
      <c r="A250" s="75"/>
      <c r="B250" s="78"/>
      <c r="C250" s="5" t="s">
        <v>5</v>
      </c>
      <c r="D250" s="5"/>
      <c r="E250" s="5"/>
      <c r="F250" s="6"/>
      <c r="G250" s="7"/>
      <c r="H250" s="7"/>
      <c r="I250" s="13"/>
    </row>
    <row r="251" spans="1:9" s="2" customFormat="1" x14ac:dyDescent="0.25">
      <c r="A251" s="75"/>
      <c r="B251" s="78"/>
      <c r="C251" s="5" t="s">
        <v>6</v>
      </c>
      <c r="D251" s="5"/>
      <c r="E251" s="5"/>
      <c r="F251" s="6"/>
      <c r="G251" s="7"/>
      <c r="H251" s="7"/>
      <c r="I251" s="13"/>
    </row>
    <row r="252" spans="1:9" s="2" customFormat="1" ht="15.75" thickBot="1" x14ac:dyDescent="0.3">
      <c r="A252" s="76"/>
      <c r="B252" s="79"/>
      <c r="C252" s="14" t="s">
        <v>7</v>
      </c>
      <c r="D252" s="14"/>
      <c r="E252" s="14"/>
      <c r="F252" s="15"/>
      <c r="G252" s="16"/>
      <c r="H252" s="16"/>
      <c r="I252" s="17"/>
    </row>
    <row r="253" spans="1:9" s="2" customFormat="1" x14ac:dyDescent="0.25">
      <c r="A253" s="74">
        <v>35</v>
      </c>
      <c r="B253" s="77" t="s">
        <v>67</v>
      </c>
      <c r="C253" s="9" t="s">
        <v>18</v>
      </c>
      <c r="D253" s="9"/>
      <c r="E253" s="9"/>
      <c r="F253" s="10"/>
      <c r="G253" s="11"/>
      <c r="H253" s="11"/>
      <c r="I253" s="12"/>
    </row>
    <row r="254" spans="1:9" s="2" customFormat="1" x14ac:dyDescent="0.25">
      <c r="A254" s="75"/>
      <c r="B254" s="78"/>
      <c r="C254" s="8" t="s">
        <v>11</v>
      </c>
      <c r="D254" s="8"/>
      <c r="E254" s="8"/>
      <c r="F254" s="6"/>
      <c r="G254" s="7"/>
      <c r="H254" s="7"/>
      <c r="I254" s="13"/>
    </row>
    <row r="255" spans="1:9" s="2" customFormat="1" x14ac:dyDescent="0.25">
      <c r="A255" s="75"/>
      <c r="B255" s="78"/>
      <c r="C255" s="5" t="s">
        <v>4</v>
      </c>
      <c r="D255" s="5"/>
      <c r="E255" s="5"/>
      <c r="F255" s="6"/>
      <c r="G255" s="7"/>
      <c r="H255" s="7"/>
      <c r="I255" s="13"/>
    </row>
    <row r="256" spans="1:9" s="2" customFormat="1" x14ac:dyDescent="0.25">
      <c r="A256" s="75"/>
      <c r="B256" s="78"/>
      <c r="C256" s="5" t="s">
        <v>5</v>
      </c>
      <c r="D256" s="5"/>
      <c r="E256" s="5"/>
      <c r="F256" s="6"/>
      <c r="G256" s="7"/>
      <c r="H256" s="7"/>
      <c r="I256" s="13"/>
    </row>
    <row r="257" spans="1:9" s="2" customFormat="1" x14ac:dyDescent="0.25">
      <c r="A257" s="75"/>
      <c r="B257" s="78"/>
      <c r="C257" s="5" t="s">
        <v>6</v>
      </c>
      <c r="D257" s="5"/>
      <c r="E257" s="5"/>
      <c r="F257" s="6"/>
      <c r="G257" s="7"/>
      <c r="H257" s="7"/>
      <c r="I257" s="13"/>
    </row>
    <row r="258" spans="1:9" s="2" customFormat="1" ht="15.75" thickBot="1" x14ac:dyDescent="0.3">
      <c r="A258" s="76"/>
      <c r="B258" s="79"/>
      <c r="C258" s="14" t="s">
        <v>7</v>
      </c>
      <c r="D258" s="14"/>
      <c r="E258" s="14"/>
      <c r="F258" s="15"/>
      <c r="G258" s="16"/>
      <c r="H258" s="16"/>
      <c r="I258" s="17"/>
    </row>
    <row r="259" spans="1:9" s="2" customFormat="1" x14ac:dyDescent="0.25">
      <c r="A259" s="74">
        <v>36</v>
      </c>
      <c r="B259" s="77" t="s">
        <v>68</v>
      </c>
      <c r="C259" s="9" t="s">
        <v>18</v>
      </c>
      <c r="D259" s="9"/>
      <c r="E259" s="9"/>
      <c r="F259" s="10"/>
      <c r="G259" s="11"/>
      <c r="H259" s="11"/>
      <c r="I259" s="12"/>
    </row>
    <row r="260" spans="1:9" s="2" customFormat="1" x14ac:dyDescent="0.25">
      <c r="A260" s="75"/>
      <c r="B260" s="78"/>
      <c r="C260" s="8" t="s">
        <v>11</v>
      </c>
      <c r="D260" s="8"/>
      <c r="E260" s="8"/>
      <c r="F260" s="6"/>
      <c r="G260" s="7"/>
      <c r="H260" s="7"/>
      <c r="I260" s="13"/>
    </row>
    <row r="261" spans="1:9" s="2" customFormat="1" x14ac:dyDescent="0.25">
      <c r="A261" s="75"/>
      <c r="B261" s="78"/>
      <c r="C261" s="5" t="s">
        <v>4</v>
      </c>
      <c r="D261" s="5"/>
      <c r="E261" s="5"/>
      <c r="F261" s="6"/>
      <c r="G261" s="7"/>
      <c r="H261" s="7"/>
      <c r="I261" s="13"/>
    </row>
    <row r="262" spans="1:9" s="2" customFormat="1" x14ac:dyDescent="0.25">
      <c r="A262" s="75"/>
      <c r="B262" s="78"/>
      <c r="C262" s="5" t="s">
        <v>5</v>
      </c>
      <c r="D262" s="5"/>
      <c r="E262" s="5"/>
      <c r="F262" s="6"/>
      <c r="G262" s="7"/>
      <c r="H262" s="7"/>
      <c r="I262" s="13"/>
    </row>
    <row r="263" spans="1:9" s="2" customFormat="1" x14ac:dyDescent="0.25">
      <c r="A263" s="75"/>
      <c r="B263" s="78"/>
      <c r="C263" s="5" t="s">
        <v>6</v>
      </c>
      <c r="D263" s="5"/>
      <c r="E263" s="5"/>
      <c r="F263" s="6"/>
      <c r="G263" s="7"/>
      <c r="H263" s="7"/>
      <c r="I263" s="13"/>
    </row>
    <row r="264" spans="1:9" s="2" customFormat="1" ht="15.75" thickBot="1" x14ac:dyDescent="0.3">
      <c r="A264" s="76"/>
      <c r="B264" s="79"/>
      <c r="C264" s="14" t="s">
        <v>7</v>
      </c>
      <c r="D264" s="14"/>
      <c r="E264" s="14"/>
      <c r="F264" s="15"/>
      <c r="G264" s="16"/>
      <c r="H264" s="16"/>
      <c r="I264" s="17"/>
    </row>
    <row r="265" spans="1:9" s="2" customFormat="1" x14ac:dyDescent="0.25">
      <c r="A265" s="74">
        <v>37</v>
      </c>
      <c r="B265" s="77" t="s">
        <v>69</v>
      </c>
      <c r="C265" s="9" t="s">
        <v>18</v>
      </c>
      <c r="D265" s="9"/>
      <c r="E265" s="9"/>
      <c r="F265" s="10"/>
      <c r="G265" s="11"/>
      <c r="H265" s="11"/>
      <c r="I265" s="12"/>
    </row>
    <row r="266" spans="1:9" s="2" customFormat="1" x14ac:dyDescent="0.25">
      <c r="A266" s="75"/>
      <c r="B266" s="78"/>
      <c r="C266" s="8" t="s">
        <v>11</v>
      </c>
      <c r="D266" s="8"/>
      <c r="E266" s="8"/>
      <c r="F266" s="6"/>
      <c r="G266" s="7"/>
      <c r="H266" s="7"/>
      <c r="I266" s="13"/>
    </row>
    <row r="267" spans="1:9" s="2" customFormat="1" x14ac:dyDescent="0.25">
      <c r="A267" s="75"/>
      <c r="B267" s="78"/>
      <c r="C267" s="5" t="s">
        <v>4</v>
      </c>
      <c r="D267" s="5"/>
      <c r="E267" s="5"/>
      <c r="F267" s="6"/>
      <c r="G267" s="7"/>
      <c r="H267" s="7"/>
      <c r="I267" s="13"/>
    </row>
    <row r="268" spans="1:9" s="2" customFormat="1" x14ac:dyDescent="0.25">
      <c r="A268" s="75"/>
      <c r="B268" s="78"/>
      <c r="C268" s="5" t="s">
        <v>5</v>
      </c>
      <c r="D268" s="5"/>
      <c r="E268" s="5"/>
      <c r="F268" s="6"/>
      <c r="G268" s="7"/>
      <c r="H268" s="7"/>
      <c r="I268" s="13"/>
    </row>
    <row r="269" spans="1:9" s="2" customFormat="1" x14ac:dyDescent="0.25">
      <c r="A269" s="75"/>
      <c r="B269" s="78"/>
      <c r="C269" s="5" t="s">
        <v>6</v>
      </c>
      <c r="D269" s="5"/>
      <c r="E269" s="5"/>
      <c r="F269" s="6"/>
      <c r="G269" s="7"/>
      <c r="H269" s="7"/>
      <c r="I269" s="13"/>
    </row>
    <row r="270" spans="1:9" s="2" customFormat="1" ht="15.75" thickBot="1" x14ac:dyDescent="0.3">
      <c r="A270" s="76"/>
      <c r="B270" s="79"/>
      <c r="C270" s="14" t="s">
        <v>7</v>
      </c>
      <c r="D270" s="14"/>
      <c r="E270" s="14"/>
      <c r="F270" s="15"/>
      <c r="G270" s="16"/>
      <c r="H270" s="16"/>
      <c r="I270" s="17"/>
    </row>
    <row r="271" spans="1:9" s="2" customFormat="1" x14ac:dyDescent="0.25">
      <c r="A271" s="74">
        <v>38</v>
      </c>
      <c r="B271" s="77" t="s">
        <v>70</v>
      </c>
      <c r="C271" s="9" t="s">
        <v>18</v>
      </c>
      <c r="D271" s="9"/>
      <c r="E271" s="9"/>
      <c r="F271" s="10"/>
      <c r="G271" s="11"/>
      <c r="H271" s="11"/>
      <c r="I271" s="12"/>
    </row>
    <row r="272" spans="1:9" s="2" customFormat="1" x14ac:dyDescent="0.25">
      <c r="A272" s="75"/>
      <c r="B272" s="78"/>
      <c r="C272" s="8" t="s">
        <v>11</v>
      </c>
      <c r="D272" s="8"/>
      <c r="E272" s="8"/>
      <c r="F272" s="6"/>
      <c r="G272" s="7"/>
      <c r="H272" s="7"/>
      <c r="I272" s="13"/>
    </row>
    <row r="273" spans="1:9" s="2" customFormat="1" x14ac:dyDescent="0.25">
      <c r="A273" s="75"/>
      <c r="B273" s="78"/>
      <c r="C273" s="5" t="s">
        <v>4</v>
      </c>
      <c r="D273" s="5"/>
      <c r="E273" s="5"/>
      <c r="F273" s="6"/>
      <c r="G273" s="7"/>
      <c r="H273" s="7"/>
      <c r="I273" s="13"/>
    </row>
    <row r="274" spans="1:9" s="2" customFormat="1" x14ac:dyDescent="0.25">
      <c r="A274" s="75"/>
      <c r="B274" s="78"/>
      <c r="C274" s="5" t="s">
        <v>5</v>
      </c>
      <c r="D274" s="5"/>
      <c r="E274" s="5"/>
      <c r="F274" s="6"/>
      <c r="G274" s="7"/>
      <c r="H274" s="7"/>
      <c r="I274" s="13"/>
    </row>
    <row r="275" spans="1:9" s="2" customFormat="1" x14ac:dyDescent="0.25">
      <c r="A275" s="75"/>
      <c r="B275" s="78"/>
      <c r="C275" s="5" t="s">
        <v>6</v>
      </c>
      <c r="D275" s="5"/>
      <c r="E275" s="5"/>
      <c r="F275" s="6"/>
      <c r="G275" s="7"/>
      <c r="H275" s="7"/>
      <c r="I275" s="13"/>
    </row>
    <row r="276" spans="1:9" s="2" customFormat="1" ht="15.75" thickBot="1" x14ac:dyDescent="0.3">
      <c r="A276" s="76"/>
      <c r="B276" s="79"/>
      <c r="C276" s="14" t="s">
        <v>7</v>
      </c>
      <c r="D276" s="14"/>
      <c r="E276" s="14"/>
      <c r="F276" s="15"/>
      <c r="G276" s="16"/>
      <c r="H276" s="16"/>
      <c r="I276" s="17"/>
    </row>
    <row r="277" spans="1:9" s="2" customFormat="1" x14ac:dyDescent="0.25">
      <c r="A277" s="20"/>
      <c r="B277" s="21"/>
      <c r="C277" s="23"/>
      <c r="D277" s="23"/>
      <c r="E277" s="23"/>
      <c r="F277" s="24"/>
      <c r="G277" s="22"/>
      <c r="H277" s="22"/>
      <c r="I277" s="22"/>
    </row>
    <row r="278" spans="1:9" s="2" customFormat="1" x14ac:dyDescent="0.25">
      <c r="A278" s="20"/>
      <c r="B278" s="21"/>
      <c r="C278" s="23"/>
      <c r="D278" s="23"/>
      <c r="E278" s="23"/>
      <c r="F278" s="24"/>
      <c r="G278" s="22"/>
      <c r="H278" s="22"/>
      <c r="I278" s="22"/>
    </row>
    <row r="279" spans="1:9" ht="15.75" x14ac:dyDescent="0.25">
      <c r="A279" s="102" t="s">
        <v>8</v>
      </c>
      <c r="B279" s="102"/>
      <c r="C279" s="102"/>
      <c r="D279" s="102"/>
      <c r="E279" s="102"/>
      <c r="F279" s="102"/>
      <c r="G279" s="102"/>
      <c r="H279" s="102"/>
      <c r="I279" s="102"/>
    </row>
    <row r="280" spans="1:9" x14ac:dyDescent="0.25">
      <c r="A280" s="103" t="s">
        <v>29</v>
      </c>
      <c r="B280" s="103"/>
      <c r="C280" s="103"/>
      <c r="D280" s="103"/>
      <c r="E280" s="103"/>
      <c r="F280" s="103"/>
      <c r="G280" s="103"/>
      <c r="H280" s="103"/>
      <c r="I280" s="103"/>
    </row>
    <row r="281" spans="1:9" x14ac:dyDescent="0.25">
      <c r="A281" s="2"/>
      <c r="B281" s="2"/>
      <c r="C281" s="2"/>
      <c r="G281" s="2"/>
      <c r="H281" s="2"/>
      <c r="I281" s="2"/>
    </row>
    <row r="282" spans="1:9" ht="15.75" x14ac:dyDescent="0.25">
      <c r="A282" s="4"/>
      <c r="B282" s="4" t="s">
        <v>24</v>
      </c>
      <c r="C282" s="4"/>
      <c r="D282" s="4"/>
      <c r="E282" s="4"/>
      <c r="F282" s="4"/>
      <c r="G282" s="4"/>
      <c r="H282" s="4"/>
      <c r="I282" s="4"/>
    </row>
    <row r="283" spans="1:9" ht="36" customHeight="1" x14ac:dyDescent="0.25">
      <c r="A283" s="92" t="s">
        <v>25</v>
      </c>
      <c r="B283" s="93"/>
      <c r="C283" s="93"/>
      <c r="D283" s="93"/>
      <c r="E283" s="93"/>
      <c r="F283" s="93"/>
      <c r="G283" s="93"/>
      <c r="H283" s="93"/>
      <c r="I283" s="93"/>
    </row>
    <row r="284" spans="1:9" x14ac:dyDescent="0.25">
      <c r="A284" s="94" t="s">
        <v>26</v>
      </c>
      <c r="B284" s="94"/>
      <c r="C284" s="94"/>
      <c r="D284" s="94"/>
      <c r="E284" s="94"/>
      <c r="F284" s="94"/>
      <c r="G284" s="94"/>
      <c r="H284" s="94"/>
      <c r="I284" s="94"/>
    </row>
  </sheetData>
  <mergeCells count="107">
    <mergeCell ref="A283:I283"/>
    <mergeCell ref="A284:I284"/>
    <mergeCell ref="H9:H12"/>
    <mergeCell ref="I9:I12"/>
    <mergeCell ref="A4:I4"/>
    <mergeCell ref="A5:I5"/>
    <mergeCell ref="A6:I6"/>
    <mergeCell ref="A7:I7"/>
    <mergeCell ref="A25:A30"/>
    <mergeCell ref="B25:B30"/>
    <mergeCell ref="A279:I279"/>
    <mergeCell ref="A280:I280"/>
    <mergeCell ref="A31:A36"/>
    <mergeCell ref="B31:B36"/>
    <mergeCell ref="A37:A42"/>
    <mergeCell ref="B37:B42"/>
    <mergeCell ref="A43:A48"/>
    <mergeCell ref="B43:B48"/>
    <mergeCell ref="A49:A54"/>
    <mergeCell ref="B49:B54"/>
    <mergeCell ref="A55:A60"/>
    <mergeCell ref="B55:B60"/>
    <mergeCell ref="A79:A84"/>
    <mergeCell ref="B79:B84"/>
    <mergeCell ref="A1:E1"/>
    <mergeCell ref="A2:E2"/>
    <mergeCell ref="F1:I1"/>
    <mergeCell ref="F2:I2"/>
    <mergeCell ref="A19:A24"/>
    <mergeCell ref="B19:B24"/>
    <mergeCell ref="A13:A18"/>
    <mergeCell ref="B13:B18"/>
    <mergeCell ref="A9:A12"/>
    <mergeCell ref="B9:B12"/>
    <mergeCell ref="C9:E11"/>
    <mergeCell ref="F9:G11"/>
    <mergeCell ref="H8:I8"/>
    <mergeCell ref="A85:A90"/>
    <mergeCell ref="B85:B90"/>
    <mergeCell ref="A91:A96"/>
    <mergeCell ref="B91:B96"/>
    <mergeCell ref="A61:A66"/>
    <mergeCell ref="B61:B66"/>
    <mergeCell ref="A67:A72"/>
    <mergeCell ref="B67:B72"/>
    <mergeCell ref="A73:A78"/>
    <mergeCell ref="B73:B78"/>
    <mergeCell ref="A115:A120"/>
    <mergeCell ref="B115:B120"/>
    <mergeCell ref="A121:A126"/>
    <mergeCell ref="B121:B126"/>
    <mergeCell ref="A127:A132"/>
    <mergeCell ref="B127:B132"/>
    <mergeCell ref="A97:A102"/>
    <mergeCell ref="B97:B102"/>
    <mergeCell ref="A103:A108"/>
    <mergeCell ref="B103:B108"/>
    <mergeCell ref="A109:A114"/>
    <mergeCell ref="B109:B114"/>
    <mergeCell ref="A151:A156"/>
    <mergeCell ref="B151:B156"/>
    <mergeCell ref="A157:A162"/>
    <mergeCell ref="B157:B162"/>
    <mergeCell ref="A163:A168"/>
    <mergeCell ref="B163:B168"/>
    <mergeCell ref="A133:A138"/>
    <mergeCell ref="B133:B138"/>
    <mergeCell ref="A139:A144"/>
    <mergeCell ref="B139:B144"/>
    <mergeCell ref="A145:A150"/>
    <mergeCell ref="B145:B150"/>
    <mergeCell ref="A187:A192"/>
    <mergeCell ref="B187:B192"/>
    <mergeCell ref="A193:A198"/>
    <mergeCell ref="B193:B198"/>
    <mergeCell ref="A199:A204"/>
    <mergeCell ref="B199:B204"/>
    <mergeCell ref="A169:A174"/>
    <mergeCell ref="B169:B174"/>
    <mergeCell ref="A175:A180"/>
    <mergeCell ref="B175:B180"/>
    <mergeCell ref="A181:A186"/>
    <mergeCell ref="B181:B186"/>
    <mergeCell ref="A223:A228"/>
    <mergeCell ref="B223:B228"/>
    <mergeCell ref="A229:A234"/>
    <mergeCell ref="B229:B234"/>
    <mergeCell ref="A235:A240"/>
    <mergeCell ref="B235:B240"/>
    <mergeCell ref="A205:A210"/>
    <mergeCell ref="B205:B210"/>
    <mergeCell ref="A211:A216"/>
    <mergeCell ref="B211:B216"/>
    <mergeCell ref="A217:A222"/>
    <mergeCell ref="B217:B222"/>
    <mergeCell ref="A259:A264"/>
    <mergeCell ref="B259:B264"/>
    <mergeCell ref="A265:A270"/>
    <mergeCell ref="B265:B270"/>
    <mergeCell ref="A271:A276"/>
    <mergeCell ref="B271:B276"/>
    <mergeCell ref="A241:A246"/>
    <mergeCell ref="B241:B246"/>
    <mergeCell ref="A247:A252"/>
    <mergeCell ref="B247:B252"/>
    <mergeCell ref="A253:A258"/>
    <mergeCell ref="B253:B258"/>
  </mergeCells>
  <pageMargins left="0.7" right="0.7" top="0.75" bottom="0.75" header="0.3" footer="0.3"/>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Лист1</vt:lpstr>
      <vt:lpstr>Лист2</vt:lpstr>
      <vt:lpstr>Лист1!Заголовки_для_печати</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babkina.nv</dc:creator>
  <cp:lastModifiedBy>Admin2</cp:lastModifiedBy>
  <cp:lastPrinted>2023-08-10T05:42:30Z</cp:lastPrinted>
  <dcterms:created xsi:type="dcterms:W3CDTF">2022-05-04T09:02:52Z</dcterms:created>
  <dcterms:modified xsi:type="dcterms:W3CDTF">2023-08-10T05:44:39Z</dcterms:modified>
</cp:coreProperties>
</file>